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f11-A02\ASCM SKI DE PISTE\Saison 2023-24\Flaine\"/>
    </mc:Choice>
  </mc:AlternateContent>
  <bookViews>
    <workbookView xWindow="0" yWindow="0" windowWidth="28800" windowHeight="12450"/>
  </bookViews>
  <sheets>
    <sheet name="Inscription" sheetId="1" r:id="rId1"/>
  </sheets>
  <definedNames>
    <definedName name="_xlnm._FilterDatabase" localSheetId="0" hidden="1">Inscription!$B$25:$R$37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E26" i="1"/>
  <c r="H28" i="1"/>
  <c r="H29" i="1"/>
  <c r="H30" i="1"/>
  <c r="H31" i="1"/>
  <c r="H32" i="1"/>
  <c r="H33" i="1"/>
  <c r="H34" i="1"/>
  <c r="H35" i="1"/>
  <c r="H36" i="1"/>
  <c r="H37" i="1"/>
  <c r="E28" i="1"/>
  <c r="E27" i="1"/>
  <c r="L27" i="1" s="1"/>
  <c r="N28" i="1" l="1"/>
  <c r="N29" i="1"/>
  <c r="N30" i="1"/>
  <c r="N31" i="1"/>
  <c r="N32" i="1"/>
  <c r="N33" i="1"/>
  <c r="N34" i="1"/>
  <c r="N35" i="1"/>
  <c r="N36" i="1"/>
  <c r="N37" i="1"/>
  <c r="N27" i="1"/>
  <c r="J26" i="1" l="1"/>
  <c r="J28" i="1"/>
  <c r="J29" i="1"/>
  <c r="J30" i="1"/>
  <c r="J31" i="1"/>
  <c r="J32" i="1"/>
  <c r="J33" i="1"/>
  <c r="J34" i="1"/>
  <c r="J35" i="1"/>
  <c r="J36" i="1"/>
  <c r="J37" i="1"/>
  <c r="J27" i="1"/>
  <c r="V27" i="1"/>
  <c r="V28" i="1"/>
  <c r="V29" i="1"/>
  <c r="V30" i="1"/>
  <c r="V31" i="1"/>
  <c r="V32" i="1"/>
  <c r="V33" i="1"/>
  <c r="V34" i="1"/>
  <c r="V35" i="1"/>
  <c r="V36" i="1"/>
  <c r="V37" i="1"/>
  <c r="V26" i="1"/>
  <c r="W37" i="1" l="1"/>
  <c r="U37" i="1"/>
  <c r="T37" i="1"/>
  <c r="S37" i="1"/>
  <c r="K37" i="1"/>
  <c r="E37" i="1"/>
  <c r="M37" i="1" s="1"/>
  <c r="W36" i="1"/>
  <c r="U36" i="1"/>
  <c r="T36" i="1"/>
  <c r="S36" i="1"/>
  <c r="X36" i="1" s="1"/>
  <c r="K36" i="1"/>
  <c r="E36" i="1"/>
  <c r="M36" i="1" s="1"/>
  <c r="W35" i="1"/>
  <c r="U35" i="1"/>
  <c r="T35" i="1"/>
  <c r="S35" i="1"/>
  <c r="K35" i="1"/>
  <c r="E35" i="1"/>
  <c r="M35" i="1" s="1"/>
  <c r="W34" i="1"/>
  <c r="U34" i="1"/>
  <c r="T34" i="1"/>
  <c r="S34" i="1"/>
  <c r="K34" i="1"/>
  <c r="E34" i="1"/>
  <c r="M34" i="1" s="1"/>
  <c r="W33" i="1"/>
  <c r="U33" i="1"/>
  <c r="T33" i="1"/>
  <c r="S33" i="1"/>
  <c r="K33" i="1"/>
  <c r="E33" i="1"/>
  <c r="L33" i="1" s="1"/>
  <c r="W32" i="1"/>
  <c r="U32" i="1"/>
  <c r="T32" i="1"/>
  <c r="S32" i="1"/>
  <c r="K32" i="1"/>
  <c r="E32" i="1"/>
  <c r="M32" i="1" s="1"/>
  <c r="W31" i="1"/>
  <c r="U31" i="1"/>
  <c r="T31" i="1"/>
  <c r="S31" i="1"/>
  <c r="K31" i="1"/>
  <c r="E31" i="1"/>
  <c r="M31" i="1" s="1"/>
  <c r="W30" i="1"/>
  <c r="U30" i="1"/>
  <c r="T30" i="1"/>
  <c r="S30" i="1"/>
  <c r="K30" i="1"/>
  <c r="E30" i="1"/>
  <c r="M30" i="1" s="1"/>
  <c r="W29" i="1"/>
  <c r="U29" i="1"/>
  <c r="T29" i="1"/>
  <c r="S29" i="1"/>
  <c r="K29" i="1"/>
  <c r="E29" i="1"/>
  <c r="M29" i="1" s="1"/>
  <c r="W28" i="1"/>
  <c r="U28" i="1"/>
  <c r="T28" i="1"/>
  <c r="S28" i="1"/>
  <c r="K28" i="1"/>
  <c r="M28" i="1"/>
  <c r="W27" i="1"/>
  <c r="U27" i="1"/>
  <c r="T27" i="1"/>
  <c r="S27" i="1"/>
  <c r="H27" i="1"/>
  <c r="K27" i="1" s="1"/>
  <c r="W26" i="1"/>
  <c r="V38" i="1"/>
  <c r="U26" i="1"/>
  <c r="T26" i="1"/>
  <c r="S26" i="1"/>
  <c r="N26" i="1"/>
  <c r="K26" i="1"/>
  <c r="X29" i="1" l="1"/>
  <c r="X33" i="1"/>
  <c r="I33" i="1" s="1"/>
  <c r="E23" i="1"/>
  <c r="E24" i="1"/>
  <c r="X35" i="1"/>
  <c r="I35" i="1" s="1"/>
  <c r="X30" i="1"/>
  <c r="I30" i="1" s="1"/>
  <c r="X31" i="1"/>
  <c r="I31" i="1" s="1"/>
  <c r="X34" i="1"/>
  <c r="O34" i="1" s="1"/>
  <c r="X37" i="1"/>
  <c r="I37" i="1" s="1"/>
  <c r="X28" i="1"/>
  <c r="I28" i="1" s="1"/>
  <c r="I36" i="1"/>
  <c r="M33" i="1"/>
  <c r="O33" i="1" s="1"/>
  <c r="R33" i="1" s="1"/>
  <c r="I29" i="1"/>
  <c r="X32" i="1"/>
  <c r="W38" i="1"/>
  <c r="X27" i="1"/>
  <c r="I27" i="1" s="1"/>
  <c r="T38" i="1"/>
  <c r="U38" i="1"/>
  <c r="M27" i="1"/>
  <c r="L30" i="1"/>
  <c r="L36" i="1"/>
  <c r="O36" i="1" s="1"/>
  <c r="X26" i="1"/>
  <c r="M26" i="1"/>
  <c r="L28" i="1"/>
  <c r="L31" i="1"/>
  <c r="L34" i="1"/>
  <c r="L37" i="1"/>
  <c r="S38" i="1"/>
  <c r="L26" i="1"/>
  <c r="L29" i="1"/>
  <c r="O29" i="1" s="1"/>
  <c r="L32" i="1"/>
  <c r="L35" i="1"/>
  <c r="O30" i="1" l="1"/>
  <c r="I34" i="1"/>
  <c r="O31" i="1"/>
  <c r="R31" i="1" s="1"/>
  <c r="O28" i="1"/>
  <c r="R28" i="1" s="1"/>
  <c r="O37" i="1"/>
  <c r="O35" i="1"/>
  <c r="R34" i="1"/>
  <c r="R36" i="1"/>
  <c r="R37" i="1"/>
  <c r="R29" i="1"/>
  <c r="R30" i="1"/>
  <c r="R35" i="1"/>
  <c r="I32" i="1"/>
  <c r="O32" i="1"/>
  <c r="R32" i="1" s="1"/>
  <c r="O27" i="1"/>
  <c r="R27" i="1" s="1"/>
  <c r="I26" i="1"/>
  <c r="O26" i="1"/>
  <c r="R26" i="1" s="1"/>
  <c r="O38" i="1" l="1"/>
  <c r="R38" i="1" s="1"/>
  <c r="X38" i="1" s="1"/>
</calcChain>
</file>

<file path=xl/comments1.xml><?xml version="1.0" encoding="utf-8"?>
<comments xmlns="http://schemas.openxmlformats.org/spreadsheetml/2006/main">
  <authors>
    <author>MERCEILLE Magda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Précision :
</t>
        </r>
        <r>
          <rPr>
            <sz val="9"/>
            <color indexed="81"/>
            <rFont val="Tahoma"/>
            <family val="2"/>
          </rPr>
          <t>L'arrivée la veille fait partie du contrat, elle est attribuée par défaut. 
Il faudra la sélectionner lors du paiement !</t>
        </r>
      </text>
    </comment>
  </commentList>
</comments>
</file>

<file path=xl/sharedStrings.xml><?xml version="1.0" encoding="utf-8"?>
<sst xmlns="http://schemas.openxmlformats.org/spreadsheetml/2006/main" count="69" uniqueCount="49">
  <si>
    <t>INSCRIPTION SEJOUR FLAINE</t>
  </si>
  <si>
    <t>Résidence :</t>
  </si>
  <si>
    <t>FLAINE</t>
  </si>
  <si>
    <t>Nom du Groupe :</t>
  </si>
  <si>
    <t>ASCM - SKI DE PISTE</t>
  </si>
  <si>
    <t>Date de séjour :</t>
  </si>
  <si>
    <t>du 24/02 (18h) au 02/03/2024 (10h)</t>
  </si>
  <si>
    <t xml:space="preserve">Réf contrat : </t>
  </si>
  <si>
    <t>CT45465</t>
  </si>
  <si>
    <t>?</t>
  </si>
  <si>
    <t>Adultes &amp; Ados +16 ans - Ski Alpin</t>
  </si>
  <si>
    <t>Enfants 12-15 ans - Ski Alpin</t>
  </si>
  <si>
    <t>Enfants 6-11 ans - Ski Alpin</t>
  </si>
  <si>
    <t>Enfants 3-5 ans - ESF Ski Alpin</t>
  </si>
  <si>
    <t>Adultes &amp; Ados +16 ans - Hors Piste</t>
  </si>
  <si>
    <t>Adultes &amp; Ados +16 ans - Snow</t>
  </si>
  <si>
    <t>Enfants 12-15 ans - Snow</t>
  </si>
  <si>
    <t>Adultes Raquettes-Bien-être</t>
  </si>
  <si>
    <t>Enfant -3ans</t>
  </si>
  <si>
    <t xml:space="preserve">Taxe séjour : </t>
  </si>
  <si>
    <t xml:space="preserve">adultes : </t>
  </si>
  <si>
    <t xml:space="preserve">Arrivée la veille : </t>
  </si>
  <si>
    <t xml:space="preserve">mineurs : </t>
  </si>
  <si>
    <t>Nom</t>
  </si>
  <si>
    <t>Prénom</t>
  </si>
  <si>
    <t>Date de naiss.
-- / -- / ----</t>
  </si>
  <si>
    <t>arrivée sam soir
OUI / NON</t>
  </si>
  <si>
    <t>OK ?</t>
  </si>
  <si>
    <t>Coût
formule</t>
  </si>
  <si>
    <t>coût arrivée
 veille</t>
  </si>
  <si>
    <t>taxe séjour
semaine</t>
  </si>
  <si>
    <t>taxe séjour
samedi soir</t>
  </si>
  <si>
    <t>Répart. frais
dossier selon
taille groupe</t>
  </si>
  <si>
    <t>TOTAL prévisionnel
par personne</t>
  </si>
  <si>
    <t>Acompte CB UCPA</t>
  </si>
  <si>
    <t>ANCV</t>
  </si>
  <si>
    <t>Solde</t>
  </si>
  <si>
    <t xml:space="preserve">TOTAL prévisionnel famille : </t>
  </si>
  <si>
    <t>*** Le retour de ce formulaire vaut inscription ferme ET paiement des acomptes : 30% avant le 15/12 +  40% avant le 15/01/2024 (le solde sera prélevé par l'ASCM) ***</t>
  </si>
  <si>
    <t>Sélectionner la formule
dans la liste déroulante</t>
  </si>
  <si>
    <t>Arrivée veille</t>
  </si>
  <si>
    <t>Taxe séjour semaine</t>
  </si>
  <si>
    <t>Taxe séjour sam soir</t>
  </si>
  <si>
    <t>répart. frais dossier +/-</t>
  </si>
  <si>
    <t>Pour information, formules disponibles / personne :</t>
  </si>
  <si>
    <t>Frais annexes / personne :</t>
  </si>
  <si>
    <t>Enfant -3ans (gratuit)</t>
  </si>
  <si>
    <t>CH 2 sans suppl.
OUI / NON</t>
  </si>
  <si>
    <t>âge au
24/02/2024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</si>
</sst>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2E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1" fillId="0" borderId="0" xfId="0" applyFont="1" applyProtection="1"/>
    <xf numFmtId="14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Protection="1"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4" fontId="2" fillId="0" borderId="0" xfId="0" applyNumberFormat="1" applyFont="1" applyBorder="1" applyAlignment="1" applyProtection="1">
      <alignment horizontal="center"/>
      <protection hidden="1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44" fontId="2" fillId="0" borderId="0" xfId="0" applyNumberFormat="1" applyFont="1" applyAlignment="1" applyProtection="1">
      <alignment horizontal="center"/>
      <protection hidden="1"/>
    </xf>
    <xf numFmtId="14" fontId="10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4" fontId="5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12" fillId="0" borderId="0" xfId="0" applyNumberFormat="1" applyFont="1" applyAlignment="1" applyProtection="1">
      <alignment horizontal="right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6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6" fontId="4" fillId="0" borderId="1" xfId="0" applyNumberFormat="1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1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6" borderId="4" xfId="0" quotePrefix="1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14" fontId="2" fillId="0" borderId="5" xfId="0" applyNumberFormat="1" applyFont="1" applyFill="1" applyBorder="1" applyAlignment="1" applyProtection="1">
      <alignment horizontal="center"/>
      <protection locked="0"/>
    </xf>
    <xf numFmtId="1" fontId="2" fillId="7" borderId="6" xfId="0" applyNumberFormat="1" applyFont="1" applyFill="1" applyBorder="1" applyAlignment="1" applyProtection="1">
      <alignment horizontal="center"/>
      <protection hidden="1"/>
    </xf>
    <xf numFmtId="1" fontId="2" fillId="0" borderId="7" xfId="0" applyNumberFormat="1" applyFont="1" applyFill="1" applyBorder="1" applyAlignment="1" applyProtection="1">
      <alignment horizontal="center"/>
      <protection locked="0" hidden="1"/>
    </xf>
    <xf numFmtId="44" fontId="2" fillId="0" borderId="8" xfId="0" applyNumberFormat="1" applyFont="1" applyFill="1" applyBorder="1" applyAlignment="1" applyProtection="1">
      <alignment horizontal="center" vertical="center"/>
      <protection locked="0"/>
    </xf>
    <xf numFmtId="44" fontId="2" fillId="7" borderId="5" xfId="0" applyNumberFormat="1" applyFont="1" applyFill="1" applyBorder="1" applyAlignment="1" applyProtection="1">
      <alignment horizontal="center" vertical="center"/>
      <protection hidden="1"/>
    </xf>
    <xf numFmtId="44" fontId="2" fillId="7" borderId="8" xfId="0" applyNumberFormat="1" applyFont="1" applyFill="1" applyBorder="1" applyAlignment="1" applyProtection="1">
      <alignment horizontal="center"/>
      <protection hidden="1"/>
    </xf>
    <xf numFmtId="44" fontId="2" fillId="7" borderId="9" xfId="0" applyNumberFormat="1" applyFont="1" applyFill="1" applyBorder="1" applyAlignment="1" applyProtection="1">
      <alignment horizontal="center"/>
      <protection hidden="1"/>
    </xf>
    <xf numFmtId="44" fontId="2" fillId="0" borderId="11" xfId="0" applyNumberFormat="1" applyFont="1" applyFill="1" applyBorder="1" applyAlignment="1" applyProtection="1">
      <alignment vertical="center"/>
      <protection locked="0"/>
    </xf>
    <xf numFmtId="44" fontId="2" fillId="8" borderId="7" xfId="0" applyNumberFormat="1" applyFont="1" applyFill="1" applyBorder="1" applyAlignment="1" applyProtection="1">
      <alignment vertical="center"/>
      <protection locked="0"/>
    </xf>
    <xf numFmtId="44" fontId="2" fillId="0" borderId="7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2" fillId="0" borderId="12" xfId="0" applyNumberFormat="1" applyFont="1" applyFill="1" applyBorder="1" applyAlignment="1" applyProtection="1">
      <alignment horizontal="center"/>
      <protection locked="0"/>
    </xf>
    <xf numFmtId="44" fontId="2" fillId="0" borderId="13" xfId="0" applyNumberFormat="1" applyFont="1" applyFill="1" applyBorder="1" applyAlignment="1" applyProtection="1">
      <alignment horizontal="center" vertical="center"/>
      <protection locked="0"/>
    </xf>
    <xf numFmtId="44" fontId="2" fillId="7" borderId="6" xfId="0" applyNumberFormat="1" applyFont="1" applyFill="1" applyBorder="1" applyAlignment="1" applyProtection="1">
      <alignment horizontal="center" vertical="center"/>
      <protection hidden="1"/>
    </xf>
    <xf numFmtId="44" fontId="14" fillId="0" borderId="12" xfId="0" applyNumberFormat="1" applyFont="1" applyFill="1" applyBorder="1" applyAlignment="1" applyProtection="1">
      <alignment horizontal="center" vertical="center"/>
      <protection hidden="1"/>
    </xf>
    <xf numFmtId="44" fontId="2" fillId="7" borderId="7" xfId="0" applyNumberFormat="1" applyFont="1" applyFill="1" applyBorder="1" applyAlignment="1" applyProtection="1">
      <alignment horizontal="center"/>
      <protection hidden="1"/>
    </xf>
    <xf numFmtId="44" fontId="2" fillId="0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right"/>
      <protection hidden="1"/>
    </xf>
    <xf numFmtId="44" fontId="15" fillId="5" borderId="16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0" fillId="7" borderId="0" xfId="0" applyFill="1"/>
    <xf numFmtId="44" fontId="2" fillId="9" borderId="10" xfId="0" applyNumberFormat="1" applyFont="1" applyFill="1" applyBorder="1" applyAlignment="1" applyProtection="1">
      <alignment vertical="center"/>
      <protection hidden="1"/>
    </xf>
    <xf numFmtId="44" fontId="2" fillId="9" borderId="14" xfId="0" applyNumberFormat="1" applyFont="1" applyFill="1" applyBorder="1" applyAlignment="1" applyProtection="1">
      <alignment vertical="center"/>
      <protection hidden="1"/>
    </xf>
    <xf numFmtId="0" fontId="13" fillId="5" borderId="17" xfId="0" applyFont="1" applyFill="1" applyBorder="1" applyAlignment="1" applyProtection="1">
      <alignment horizontal="center" vertical="center" wrapText="1"/>
      <protection hidden="1"/>
    </xf>
    <xf numFmtId="44" fontId="2" fillId="7" borderId="13" xfId="0" applyNumberFormat="1" applyFont="1" applyFill="1" applyBorder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Alignment="1">
      <alignment horizontal="center" vertical="center"/>
    </xf>
    <xf numFmtId="44" fontId="14" fillId="0" borderId="5" xfId="0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Font="1" applyAlignment="1" applyProtection="1">
      <alignment horizontal="center"/>
      <protection hidden="1"/>
    </xf>
    <xf numFmtId="14" fontId="18" fillId="0" borderId="0" xfId="0" applyNumberFormat="1" applyFont="1" applyAlignment="1" applyProtection="1">
      <alignment horizontal="right"/>
      <protection hidden="1"/>
    </xf>
    <xf numFmtId="1" fontId="0" fillId="0" borderId="0" xfId="0" applyNumberFormat="1" applyFont="1" applyAlignment="1" applyProtection="1">
      <alignment horizontal="right"/>
      <protection hidden="1"/>
    </xf>
    <xf numFmtId="14" fontId="1" fillId="0" borderId="0" xfId="0" quotePrefix="1" applyNumberFormat="1" applyFont="1" applyAlignment="1" applyProtection="1">
      <alignment horizontal="left"/>
      <protection hidden="1"/>
    </xf>
    <xf numFmtId="6" fontId="1" fillId="0" borderId="0" xfId="0" applyNumberFormat="1" applyFont="1" applyAlignment="1" applyProtection="1">
      <alignment horizontal="center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0" fontId="4" fillId="0" borderId="6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14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6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NumberFormat="1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14" fontId="4" fillId="0" borderId="0" xfId="0" applyNumberFormat="1" applyFont="1" applyProtection="1">
      <protection hidden="1"/>
    </xf>
    <xf numFmtId="0" fontId="2" fillId="0" borderId="0" xfId="0" applyNumberFormat="1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49"/>
  <sheetViews>
    <sheetView tabSelected="1" topLeftCell="B3" zoomScale="90" zoomScaleNormal="90" workbookViewId="0">
      <pane ySplit="23" topLeftCell="A26" activePane="bottomLeft" state="frozen"/>
      <selection activeCell="B3" sqref="B3"/>
      <selection pane="bottomLeft" activeCell="B26" sqref="B26:B37"/>
    </sheetView>
  </sheetViews>
  <sheetFormatPr baseColWidth="10" defaultRowHeight="15.75" x14ac:dyDescent="0.25"/>
  <cols>
    <col min="1" max="1" width="2.7109375" customWidth="1"/>
    <col min="2" max="2" width="32.85546875" customWidth="1"/>
    <col min="3" max="3" width="19" style="70" customWidth="1"/>
    <col min="4" max="4" width="16.7109375" style="71" customWidth="1"/>
    <col min="5" max="5" width="14.5703125" style="72" customWidth="1"/>
    <col min="6" max="6" width="30" style="72" customWidth="1"/>
    <col min="7" max="8" width="17.28515625" style="71" customWidth="1"/>
    <col min="9" max="9" width="6.140625" style="87" customWidth="1"/>
    <col min="10" max="14" width="15.7109375" style="78" customWidth="1"/>
    <col min="15" max="15" width="16.7109375" style="78" customWidth="1"/>
    <col min="16" max="16" width="15.7109375" style="72" hidden="1" customWidth="1"/>
    <col min="17" max="18" width="15.7109375" style="78" hidden="1" customWidth="1"/>
    <col min="19" max="19" width="24.5703125" hidden="1" customWidth="1"/>
    <col min="20" max="24" width="11.42578125" hidden="1" customWidth="1"/>
  </cols>
  <sheetData>
    <row r="2" spans="2:18" x14ac:dyDescent="0.25">
      <c r="B2" s="1"/>
      <c r="C2" s="2"/>
      <c r="D2" s="3"/>
      <c r="E2" s="4"/>
      <c r="F2" s="4"/>
      <c r="G2" s="3"/>
      <c r="H2" s="3"/>
      <c r="I2" s="84"/>
      <c r="J2" s="5"/>
      <c r="K2" s="5"/>
      <c r="L2" s="5"/>
      <c r="M2" s="5"/>
      <c r="N2" s="5"/>
      <c r="O2" s="5"/>
      <c r="P2" s="4"/>
      <c r="Q2" s="5"/>
      <c r="R2" s="5"/>
    </row>
    <row r="3" spans="2:18" s="10" customFormat="1" x14ac:dyDescent="0.25">
      <c r="B3" s="6"/>
      <c r="C3" s="6"/>
      <c r="D3" s="7"/>
      <c r="E3" s="8"/>
      <c r="F3" s="8"/>
      <c r="G3" s="7"/>
      <c r="H3" s="7"/>
      <c r="I3" s="85"/>
      <c r="J3" s="9"/>
      <c r="K3" s="9"/>
      <c r="L3" s="9"/>
      <c r="M3" s="9"/>
      <c r="N3" s="9"/>
      <c r="O3" s="9"/>
      <c r="P3" s="8"/>
      <c r="Q3" s="9"/>
      <c r="R3" s="9"/>
    </row>
    <row r="4" spans="2:18" s="10" customFormat="1" ht="26.25" x14ac:dyDescent="0.4">
      <c r="B4" s="102" t="s">
        <v>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2:18" s="10" customFormat="1" x14ac:dyDescent="0.25">
      <c r="B5" s="11" t="s">
        <v>1</v>
      </c>
      <c r="C5" s="6" t="s">
        <v>2</v>
      </c>
      <c r="D5" s="7"/>
      <c r="E5" s="8"/>
      <c r="F5" s="8"/>
      <c r="G5" s="7"/>
      <c r="H5" s="7"/>
      <c r="I5" s="85"/>
      <c r="J5" s="103"/>
      <c r="K5" s="103"/>
      <c r="L5" s="103"/>
      <c r="M5" s="103"/>
      <c r="N5" s="103"/>
      <c r="O5" s="103"/>
      <c r="P5" s="103"/>
      <c r="Q5" s="103"/>
      <c r="R5" s="103"/>
    </row>
    <row r="6" spans="2:18" s="10" customFormat="1" x14ac:dyDescent="0.25">
      <c r="B6" s="11" t="s">
        <v>3</v>
      </c>
      <c r="C6" s="6" t="s">
        <v>4</v>
      </c>
      <c r="D6" s="7"/>
      <c r="E6" s="8"/>
      <c r="F6" s="12"/>
      <c r="G6" s="7"/>
      <c r="H6" s="7"/>
      <c r="I6" s="85"/>
      <c r="J6" s="13"/>
      <c r="N6" s="9"/>
      <c r="O6" s="9"/>
      <c r="P6" s="8"/>
      <c r="Q6" s="9"/>
      <c r="R6" s="9"/>
    </row>
    <row r="7" spans="2:18" s="10" customFormat="1" x14ac:dyDescent="0.25">
      <c r="B7" s="11" t="s">
        <v>5</v>
      </c>
      <c r="C7" s="6" t="s">
        <v>6</v>
      </c>
      <c r="D7" s="7"/>
      <c r="E7" s="8"/>
      <c r="F7" s="8"/>
      <c r="G7" s="7"/>
      <c r="H7" s="7"/>
      <c r="I7" s="85"/>
      <c r="J7" s="14"/>
      <c r="K7" s="8"/>
      <c r="N7" s="14"/>
      <c r="O7" s="14"/>
      <c r="P7" s="15"/>
      <c r="Q7" s="14"/>
      <c r="R7" s="14"/>
    </row>
    <row r="8" spans="2:18" s="10" customFormat="1" x14ac:dyDescent="0.25">
      <c r="B8" s="11" t="s">
        <v>7</v>
      </c>
      <c r="C8" s="6" t="s">
        <v>8</v>
      </c>
      <c r="D8" s="16"/>
      <c r="E8" s="17"/>
      <c r="F8" s="8"/>
      <c r="G8" s="7"/>
      <c r="H8" s="7"/>
      <c r="I8" s="85"/>
      <c r="J8" s="14"/>
      <c r="K8" s="18"/>
      <c r="N8" s="14"/>
      <c r="O8" s="14"/>
      <c r="P8" s="15"/>
      <c r="Q8" s="14"/>
      <c r="R8" s="14"/>
    </row>
    <row r="9" spans="2:18" s="10" customFormat="1" hidden="1" x14ac:dyDescent="0.25">
      <c r="B9" s="11"/>
      <c r="C9" s="6"/>
      <c r="D9" s="16"/>
      <c r="E9" s="17"/>
      <c r="F9" s="8"/>
      <c r="G9" s="7"/>
      <c r="H9" s="7"/>
      <c r="I9" s="85"/>
      <c r="J9" s="14"/>
      <c r="K9" s="8"/>
      <c r="L9" s="10" t="s">
        <v>9</v>
      </c>
      <c r="N9" s="24">
        <v>0</v>
      </c>
      <c r="O9" s="14"/>
      <c r="P9" s="15"/>
      <c r="Q9" s="14"/>
      <c r="R9" s="14"/>
    </row>
    <row r="10" spans="2:18" s="10" customFormat="1" hidden="1" x14ac:dyDescent="0.25">
      <c r="B10" s="11"/>
      <c r="C10" s="6"/>
      <c r="D10" s="16"/>
      <c r="E10" s="8"/>
      <c r="F10" s="8"/>
      <c r="G10" s="7"/>
      <c r="H10" s="7"/>
      <c r="I10" s="85"/>
      <c r="J10" s="14"/>
      <c r="K10" s="15"/>
      <c r="L10" s="10" t="s">
        <v>10</v>
      </c>
      <c r="N10" s="18">
        <v>1256</v>
      </c>
      <c r="O10" s="14"/>
      <c r="P10" s="15"/>
      <c r="Q10" s="14"/>
      <c r="R10" s="14"/>
    </row>
    <row r="11" spans="2:18" s="10" customFormat="1" hidden="1" x14ac:dyDescent="0.25">
      <c r="B11" s="106"/>
      <c r="C11" s="106"/>
      <c r="D11" s="106"/>
      <c r="E11" s="107"/>
      <c r="F11" s="106"/>
      <c r="G11" s="19"/>
      <c r="H11" s="19"/>
      <c r="I11" s="19"/>
      <c r="J11" s="20"/>
      <c r="K11" s="15"/>
      <c r="L11" s="10" t="s">
        <v>11</v>
      </c>
      <c r="N11" s="18">
        <v>1004</v>
      </c>
      <c r="O11" s="20"/>
      <c r="P11" s="20"/>
      <c r="Q11" s="20"/>
      <c r="R11" s="20"/>
    </row>
    <row r="12" spans="2:18" s="23" customFormat="1" ht="15" hidden="1" customHeight="1" x14ac:dyDescent="0.3">
      <c r="B12" s="108"/>
      <c r="C12" s="109"/>
      <c r="D12" s="110"/>
      <c r="E12" s="111"/>
      <c r="F12" s="112"/>
      <c r="G12" s="21"/>
      <c r="H12" s="21"/>
      <c r="I12" s="21"/>
      <c r="J12" s="22"/>
      <c r="K12" s="15"/>
      <c r="L12" s="10" t="s">
        <v>12</v>
      </c>
      <c r="M12" s="10"/>
      <c r="N12" s="18">
        <v>879</v>
      </c>
      <c r="O12" s="22"/>
      <c r="P12" s="22"/>
      <c r="Q12" s="22"/>
      <c r="R12" s="22"/>
    </row>
    <row r="13" spans="2:18" s="23" customFormat="1" ht="15" hidden="1" customHeight="1" x14ac:dyDescent="0.3">
      <c r="B13" s="108"/>
      <c r="C13" s="109"/>
      <c r="D13" s="110"/>
      <c r="E13" s="111"/>
      <c r="F13" s="112"/>
      <c r="G13" s="21"/>
      <c r="H13" s="21"/>
      <c r="I13" s="21"/>
      <c r="J13" s="22"/>
      <c r="K13" s="15"/>
      <c r="L13" s="10" t="s">
        <v>13</v>
      </c>
      <c r="M13" s="10"/>
      <c r="N13" s="18">
        <v>753</v>
      </c>
      <c r="O13" s="22"/>
      <c r="P13" s="22"/>
      <c r="Q13" s="22"/>
      <c r="R13" s="22"/>
    </row>
    <row r="14" spans="2:18" s="23" customFormat="1" ht="15" hidden="1" customHeight="1" x14ac:dyDescent="0.3">
      <c r="B14" s="108"/>
      <c r="C14" s="109"/>
      <c r="D14" s="110"/>
      <c r="E14" s="111"/>
      <c r="F14" s="112"/>
      <c r="G14" s="21"/>
      <c r="H14" s="21"/>
      <c r="I14" s="21"/>
      <c r="J14" s="22"/>
      <c r="K14" s="15"/>
      <c r="L14" s="10" t="s">
        <v>14</v>
      </c>
      <c r="M14" s="10"/>
      <c r="N14" s="18">
        <v>1346</v>
      </c>
      <c r="O14" s="22"/>
      <c r="P14" s="22"/>
      <c r="Q14" s="22"/>
      <c r="R14" s="22"/>
    </row>
    <row r="15" spans="2:18" s="23" customFormat="1" ht="15" hidden="1" customHeight="1" x14ac:dyDescent="0.3">
      <c r="B15" s="108"/>
      <c r="C15" s="109"/>
      <c r="D15" s="110"/>
      <c r="E15" s="111"/>
      <c r="F15" s="112"/>
      <c r="G15" s="21"/>
      <c r="H15" s="21"/>
      <c r="I15" s="21"/>
      <c r="J15" s="22"/>
      <c r="K15" s="15"/>
      <c r="L15" s="10" t="s">
        <v>15</v>
      </c>
      <c r="M15" s="10"/>
      <c r="N15" s="24">
        <v>1256</v>
      </c>
      <c r="O15" s="22"/>
      <c r="P15" s="22"/>
      <c r="Q15" s="22"/>
      <c r="R15" s="22"/>
    </row>
    <row r="16" spans="2:18" s="10" customFormat="1" ht="15" hidden="1" customHeight="1" x14ac:dyDescent="0.25">
      <c r="B16" s="113">
        <v>45346</v>
      </c>
      <c r="C16" s="6"/>
      <c r="D16" s="7"/>
      <c r="E16" s="114"/>
      <c r="F16" s="8"/>
      <c r="G16" s="29"/>
      <c r="H16" s="29"/>
      <c r="I16" s="29"/>
      <c r="J16" s="14"/>
      <c r="K16" s="15"/>
      <c r="L16" s="10" t="s">
        <v>16</v>
      </c>
      <c r="N16" s="24">
        <v>1004</v>
      </c>
      <c r="O16" s="14"/>
      <c r="P16" s="20"/>
      <c r="Q16" s="20"/>
      <c r="R16" s="20"/>
    </row>
    <row r="17" spans="2:24" s="10" customFormat="1" ht="15" hidden="1" customHeight="1" x14ac:dyDescent="0.25">
      <c r="B17" s="113"/>
      <c r="C17" s="6"/>
      <c r="D17" s="7"/>
      <c r="E17" s="114"/>
      <c r="F17" s="8"/>
      <c r="G17" s="29"/>
      <c r="H17" s="29"/>
      <c r="I17" s="29"/>
      <c r="J17" s="14"/>
      <c r="K17" s="15"/>
      <c r="L17" s="10" t="s">
        <v>17</v>
      </c>
      <c r="N17" s="24">
        <v>1256</v>
      </c>
      <c r="O17" s="14"/>
      <c r="P17" s="20"/>
      <c r="Q17" s="20"/>
      <c r="R17" s="20"/>
    </row>
    <row r="18" spans="2:24" s="10" customFormat="1" ht="15" hidden="1" customHeight="1" x14ac:dyDescent="0.25">
      <c r="B18" s="113"/>
      <c r="C18" s="6"/>
      <c r="D18" s="7"/>
      <c r="E18" s="114"/>
      <c r="F18" s="8"/>
      <c r="G18" s="29"/>
      <c r="H18" s="29"/>
      <c r="I18" s="29"/>
      <c r="J18" s="14"/>
      <c r="K18" s="15"/>
      <c r="L18" s="10" t="s">
        <v>18</v>
      </c>
      <c r="N18" s="24">
        <v>0</v>
      </c>
      <c r="O18" s="14"/>
      <c r="P18" s="20"/>
      <c r="Q18" s="20"/>
      <c r="R18" s="20"/>
    </row>
    <row r="19" spans="2:24" s="10" customFormat="1" ht="15" customHeight="1" x14ac:dyDescent="0.25">
      <c r="B19" s="113"/>
      <c r="C19" s="6"/>
      <c r="D19" s="7"/>
      <c r="E19" s="114"/>
      <c r="F19" s="8"/>
      <c r="G19" s="29"/>
      <c r="H19" s="29"/>
      <c r="I19" s="29"/>
      <c r="J19" s="14"/>
      <c r="K19" s="15"/>
      <c r="N19" s="24"/>
      <c r="O19" s="14"/>
      <c r="P19" s="20"/>
      <c r="Q19" s="20"/>
      <c r="R19" s="20"/>
    </row>
    <row r="20" spans="2:24" s="10" customFormat="1" ht="15" customHeight="1" x14ac:dyDescent="0.25">
      <c r="B20" s="113"/>
      <c r="C20" s="6"/>
      <c r="D20" s="7"/>
      <c r="E20" s="114"/>
      <c r="F20" s="8"/>
      <c r="G20" s="29"/>
      <c r="H20" s="29"/>
      <c r="I20" s="29"/>
      <c r="J20" s="14"/>
      <c r="K20" s="15"/>
      <c r="N20" s="14"/>
      <c r="O20" s="14"/>
      <c r="P20" s="20"/>
      <c r="Q20" s="20"/>
      <c r="R20" s="20"/>
    </row>
    <row r="21" spans="2:24" s="31" customFormat="1" ht="15" customHeight="1" x14ac:dyDescent="0.25">
      <c r="B21" s="104" t="s">
        <v>38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30"/>
      <c r="Q21" s="30"/>
      <c r="R21" s="30"/>
    </row>
    <row r="22" spans="2:24" s="10" customFormat="1" ht="15" customHeight="1" thickBot="1" x14ac:dyDescent="0.3">
      <c r="B22" s="25"/>
      <c r="C22" s="26"/>
      <c r="D22" s="27"/>
      <c r="E22" s="28"/>
      <c r="F22" s="15"/>
      <c r="G22" s="29"/>
      <c r="H22" s="29"/>
      <c r="I22" s="29"/>
      <c r="J22" s="14"/>
      <c r="K22" s="9"/>
      <c r="N22" s="14"/>
      <c r="O22" s="14"/>
      <c r="P22" s="20"/>
      <c r="Q22" s="20"/>
      <c r="R22" s="20"/>
    </row>
    <row r="23" spans="2:24" s="39" customFormat="1" ht="15" hidden="1" customHeight="1" x14ac:dyDescent="0.3">
      <c r="B23" s="32" t="s">
        <v>19</v>
      </c>
      <c r="C23" s="33">
        <v>0.8</v>
      </c>
      <c r="D23" s="34" t="s">
        <v>20</v>
      </c>
      <c r="E23" s="35">
        <f>COUNTIF(E26:E37,"&gt;17")</f>
        <v>0</v>
      </c>
      <c r="F23" s="35"/>
      <c r="G23" s="36"/>
      <c r="H23" s="36"/>
      <c r="I23" s="36"/>
      <c r="J23" s="37"/>
      <c r="K23" s="9"/>
      <c r="L23" s="10"/>
      <c r="M23" s="10"/>
      <c r="N23" s="37"/>
      <c r="O23" s="37"/>
      <c r="P23" s="38"/>
      <c r="Q23" s="38"/>
      <c r="R23" s="38"/>
    </row>
    <row r="24" spans="2:24" s="39" customFormat="1" ht="18.75" hidden="1" customHeight="1" thickBot="1" x14ac:dyDescent="0.3">
      <c r="B24" s="32" t="s">
        <v>21</v>
      </c>
      <c r="C24" s="33">
        <v>50</v>
      </c>
      <c r="D24" s="34" t="s">
        <v>22</v>
      </c>
      <c r="E24" s="35">
        <f>COUNTIF(E26:E37,"&lt;18")</f>
        <v>0</v>
      </c>
      <c r="F24" s="35"/>
      <c r="G24" s="35"/>
      <c r="H24" s="35"/>
      <c r="I24" s="35"/>
      <c r="J24" s="40"/>
      <c r="K24" s="40"/>
      <c r="L24" s="105"/>
      <c r="M24" s="105"/>
      <c r="N24" s="105"/>
      <c r="O24" s="105"/>
      <c r="P24" s="41"/>
      <c r="Q24" s="42"/>
      <c r="R24" s="42"/>
    </row>
    <row r="25" spans="2:24" s="10" customFormat="1" ht="51" customHeight="1" thickBot="1" x14ac:dyDescent="0.3">
      <c r="B25" s="43" t="s">
        <v>23</v>
      </c>
      <c r="C25" s="43" t="s">
        <v>24</v>
      </c>
      <c r="D25" s="44" t="s">
        <v>25</v>
      </c>
      <c r="E25" s="45" t="s">
        <v>48</v>
      </c>
      <c r="F25" s="45" t="s">
        <v>39</v>
      </c>
      <c r="G25" s="44" t="s">
        <v>47</v>
      </c>
      <c r="H25" s="46" t="s">
        <v>26</v>
      </c>
      <c r="I25" s="46" t="s">
        <v>27</v>
      </c>
      <c r="J25" s="47" t="s">
        <v>28</v>
      </c>
      <c r="K25" s="47" t="s">
        <v>29</v>
      </c>
      <c r="L25" s="47" t="s">
        <v>30</v>
      </c>
      <c r="M25" s="47" t="s">
        <v>31</v>
      </c>
      <c r="N25" s="47" t="s">
        <v>32</v>
      </c>
      <c r="O25" s="82" t="s">
        <v>33</v>
      </c>
      <c r="P25" s="48" t="s">
        <v>34</v>
      </c>
      <c r="Q25" s="49" t="s">
        <v>35</v>
      </c>
      <c r="R25" s="49" t="s">
        <v>36</v>
      </c>
    </row>
    <row r="26" spans="2:24" s="62" customFormat="1" x14ac:dyDescent="0.25">
      <c r="B26" s="50"/>
      <c r="C26" s="51"/>
      <c r="D26" s="52"/>
      <c r="E26" s="53" t="str">
        <f>IF($D26&lt;&gt;"",INT(($B$16-D26)/365.25),"")</f>
        <v/>
      </c>
      <c r="F26" s="54" t="s">
        <v>9</v>
      </c>
      <c r="G26" s="55"/>
      <c r="H26" s="56" t="str">
        <f>IF(B26&lt;&gt;"","OUI","")</f>
        <v/>
      </c>
      <c r="I26" s="88">
        <f>IF(X26="ok",100,0)</f>
        <v>0</v>
      </c>
      <c r="J26" s="57">
        <f>VLOOKUP($F26,$L$9:$N$18,3,FALSE)</f>
        <v>0</v>
      </c>
      <c r="K26" s="58">
        <f>IF(AND(H26="OUI",F26&lt;&gt;"Enfant -3ans"),50,0)</f>
        <v>0</v>
      </c>
      <c r="L26" s="58">
        <f>IF(AND($E26&gt;17,$D26&lt;&gt;""),$C$23*6,0)</f>
        <v>0</v>
      </c>
      <c r="M26" s="58">
        <f t="shared" ref="M26:M37" si="0">IF(AND($E26&gt;17,$H26="OUI"),$C$23,0)</f>
        <v>0</v>
      </c>
      <c r="N26" s="58">
        <f>IF($D26&lt;&gt;"",1,0)</f>
        <v>0</v>
      </c>
      <c r="O26" s="80">
        <f>IF(X26="OK",J26+K26+L26+M26+N26,0)</f>
        <v>0</v>
      </c>
      <c r="P26" s="59"/>
      <c r="Q26" s="60"/>
      <c r="R26" s="61">
        <f>$O26-$P26-Q26</f>
        <v>0</v>
      </c>
      <c r="S26" s="62">
        <f>IF($B26&lt;&gt;"",1,0)</f>
        <v>0</v>
      </c>
      <c r="T26" s="62">
        <f>IF($C26&lt;&gt;"",1,0)</f>
        <v>0</v>
      </c>
      <c r="U26" s="62">
        <f>IF($D26&lt;&gt;"",1,0)</f>
        <v>0</v>
      </c>
      <c r="V26" s="62">
        <f>IF($F26&lt;&gt;"?",1,0)</f>
        <v>0</v>
      </c>
      <c r="W26" s="62">
        <f>IF($G26&lt;&gt;"",1,0)</f>
        <v>0</v>
      </c>
      <c r="X26" s="63" t="str">
        <f>IF(SUM(S26:W26)=5,"OK","KO")</f>
        <v>KO</v>
      </c>
    </row>
    <row r="27" spans="2:24" s="62" customFormat="1" x14ac:dyDescent="0.25">
      <c r="B27" s="99"/>
      <c r="C27" s="100"/>
      <c r="D27" s="101"/>
      <c r="E27" s="53" t="str">
        <f>IF($D27&lt;&gt;"",INT(($B$16-D27)/365.25),"")</f>
        <v/>
      </c>
      <c r="F27" s="54" t="s">
        <v>9</v>
      </c>
      <c r="G27" s="65"/>
      <c r="H27" s="66" t="str">
        <f t="shared" ref="H27:H37" si="1">IF(B27&lt;&gt;"","OUI","")</f>
        <v/>
      </c>
      <c r="I27" s="67">
        <f t="shared" ref="I27:I37" si="2">IF(X27="ok",100,0)</f>
        <v>0</v>
      </c>
      <c r="J27" s="83">
        <f>VLOOKUP($F27,$L$9:$N$18,3,FALSE)</f>
        <v>0</v>
      </c>
      <c r="K27" s="68">
        <f>IF(H27="OUI",50,0)</f>
        <v>0</v>
      </c>
      <c r="L27" s="68">
        <f>IF(AND($E27&gt;17,$D27&lt;&gt;""),$C$23*6,0)</f>
        <v>0</v>
      </c>
      <c r="M27" s="68">
        <f>IF(AND($E27&gt;17,$H27="OUI"),$C$23,0)</f>
        <v>0</v>
      </c>
      <c r="N27" s="68">
        <f>IF($D27&lt;&gt;"",1,0)</f>
        <v>0</v>
      </c>
      <c r="O27" s="81">
        <f>IF(X27="OK",J27+K27+L27+M27+N27,0)</f>
        <v>0</v>
      </c>
      <c r="P27" s="69"/>
      <c r="Q27" s="60"/>
      <c r="R27" s="61">
        <f t="shared" ref="R27:R38" si="3">$O27-$P27-Q27</f>
        <v>0</v>
      </c>
      <c r="S27" s="62">
        <f t="shared" ref="S27:S37" si="4">IF($B27&lt;&gt;"",1,0)</f>
        <v>0</v>
      </c>
      <c r="T27" s="62">
        <f t="shared" ref="T27:T37" si="5">IF($C27&lt;&gt;"",1,0)</f>
        <v>0</v>
      </c>
      <c r="U27" s="62">
        <f t="shared" ref="U27:U37" si="6">IF($D27&lt;&gt;"",1,0)</f>
        <v>0</v>
      </c>
      <c r="V27" s="62">
        <f t="shared" ref="V27:V37" si="7">IF($F27&lt;&gt;"?",1,0)</f>
        <v>0</v>
      </c>
      <c r="W27" s="62">
        <f t="shared" ref="W27:W37" si="8">IF($G27&lt;&gt;"",1,0)</f>
        <v>0</v>
      </c>
      <c r="X27" s="63" t="str">
        <f t="shared" ref="X27:X37" si="9">IF(SUM(S27:W27)=5,"OK","KO")</f>
        <v>KO</v>
      </c>
    </row>
    <row r="28" spans="2:24" s="62" customFormat="1" x14ac:dyDescent="0.25">
      <c r="B28" s="99"/>
      <c r="C28" s="100"/>
      <c r="D28" s="64"/>
      <c r="E28" s="53" t="str">
        <f>IF($D28&lt;&gt;"",INT(($B$16-D28)/365.25),"")</f>
        <v/>
      </c>
      <c r="F28" s="54" t="s">
        <v>9</v>
      </c>
      <c r="G28" s="65"/>
      <c r="H28" s="66" t="str">
        <f t="shared" si="1"/>
        <v/>
      </c>
      <c r="I28" s="67">
        <f t="shared" si="2"/>
        <v>0</v>
      </c>
      <c r="J28" s="83">
        <f t="shared" ref="J28:J37" si="10">VLOOKUP($F28,$L$9:$N$18,3,FALSE)</f>
        <v>0</v>
      </c>
      <c r="K28" s="68">
        <f t="shared" ref="K28:K37" si="11">IF(H28="OUI",50,0)</f>
        <v>0</v>
      </c>
      <c r="L28" s="68">
        <f t="shared" ref="L28:L37" si="12">IF(AND($E28&gt;17,$D28&lt;&gt;""),$C$23*6,0)</f>
        <v>0</v>
      </c>
      <c r="M28" s="68">
        <f t="shared" si="0"/>
        <v>0</v>
      </c>
      <c r="N28" s="68">
        <f t="shared" ref="N28:N37" si="13">IF($D28&lt;&gt;"",1,0)</f>
        <v>0</v>
      </c>
      <c r="O28" s="81">
        <f t="shared" ref="O28:O37" si="14">IF(X28="OK",J28+K28+L28+M28+N28,0)</f>
        <v>0</v>
      </c>
      <c r="P28" s="69"/>
      <c r="Q28" s="60"/>
      <c r="R28" s="61">
        <f t="shared" si="3"/>
        <v>0</v>
      </c>
      <c r="S28" s="62">
        <f t="shared" si="4"/>
        <v>0</v>
      </c>
      <c r="T28" s="62">
        <f t="shared" si="5"/>
        <v>0</v>
      </c>
      <c r="U28" s="62">
        <f t="shared" si="6"/>
        <v>0</v>
      </c>
      <c r="V28" s="62">
        <f t="shared" si="7"/>
        <v>0</v>
      </c>
      <c r="W28" s="62">
        <f t="shared" si="8"/>
        <v>0</v>
      </c>
      <c r="X28" s="63" t="str">
        <f t="shared" si="9"/>
        <v>KO</v>
      </c>
    </row>
    <row r="29" spans="2:24" s="62" customFormat="1" x14ac:dyDescent="0.25">
      <c r="B29" s="99"/>
      <c r="C29" s="100"/>
      <c r="D29" s="64"/>
      <c r="E29" s="53" t="str">
        <f>IF($D29&lt;&gt;"",INT(($B$16-D29)/365.25),"")</f>
        <v/>
      </c>
      <c r="F29" s="54" t="s">
        <v>9</v>
      </c>
      <c r="G29" s="65"/>
      <c r="H29" s="66" t="str">
        <f t="shared" si="1"/>
        <v/>
      </c>
      <c r="I29" s="67">
        <f t="shared" si="2"/>
        <v>0</v>
      </c>
      <c r="J29" s="83">
        <f t="shared" si="10"/>
        <v>0</v>
      </c>
      <c r="K29" s="68">
        <f t="shared" si="11"/>
        <v>0</v>
      </c>
      <c r="L29" s="68">
        <f t="shared" si="12"/>
        <v>0</v>
      </c>
      <c r="M29" s="68">
        <f t="shared" si="0"/>
        <v>0</v>
      </c>
      <c r="N29" s="68">
        <f t="shared" si="13"/>
        <v>0</v>
      </c>
      <c r="O29" s="81">
        <f t="shared" si="14"/>
        <v>0</v>
      </c>
      <c r="P29" s="69"/>
      <c r="Q29" s="60"/>
      <c r="R29" s="61">
        <f t="shared" si="3"/>
        <v>0</v>
      </c>
      <c r="S29" s="62">
        <f t="shared" si="4"/>
        <v>0</v>
      </c>
      <c r="T29" s="62">
        <f t="shared" si="5"/>
        <v>0</v>
      </c>
      <c r="U29" s="62">
        <f t="shared" si="6"/>
        <v>0</v>
      </c>
      <c r="V29" s="62">
        <f t="shared" si="7"/>
        <v>0</v>
      </c>
      <c r="W29" s="62">
        <f t="shared" si="8"/>
        <v>0</v>
      </c>
      <c r="X29" s="63" t="str">
        <f t="shared" si="9"/>
        <v>KO</v>
      </c>
    </row>
    <row r="30" spans="2:24" s="62" customFormat="1" x14ac:dyDescent="0.25">
      <c r="B30" s="99"/>
      <c r="C30" s="100"/>
      <c r="D30" s="64"/>
      <c r="E30" s="53" t="str">
        <f>IF($D30&lt;&gt;"",INT(($B$16-D30)/365.25),"")</f>
        <v/>
      </c>
      <c r="F30" s="54" t="s">
        <v>9</v>
      </c>
      <c r="G30" s="65"/>
      <c r="H30" s="66" t="str">
        <f t="shared" si="1"/>
        <v/>
      </c>
      <c r="I30" s="67">
        <f t="shared" si="2"/>
        <v>0</v>
      </c>
      <c r="J30" s="83">
        <f t="shared" si="10"/>
        <v>0</v>
      </c>
      <c r="K30" s="68">
        <f t="shared" si="11"/>
        <v>0</v>
      </c>
      <c r="L30" s="68">
        <f t="shared" si="12"/>
        <v>0</v>
      </c>
      <c r="M30" s="68">
        <f t="shared" si="0"/>
        <v>0</v>
      </c>
      <c r="N30" s="68">
        <f t="shared" si="13"/>
        <v>0</v>
      </c>
      <c r="O30" s="81">
        <f t="shared" si="14"/>
        <v>0</v>
      </c>
      <c r="P30" s="69"/>
      <c r="Q30" s="60"/>
      <c r="R30" s="61">
        <f t="shared" si="3"/>
        <v>0</v>
      </c>
      <c r="S30" s="62">
        <f t="shared" si="4"/>
        <v>0</v>
      </c>
      <c r="T30" s="62">
        <f t="shared" si="5"/>
        <v>0</v>
      </c>
      <c r="U30" s="62">
        <f t="shared" si="6"/>
        <v>0</v>
      </c>
      <c r="V30" s="62">
        <f t="shared" si="7"/>
        <v>0</v>
      </c>
      <c r="W30" s="62">
        <f t="shared" si="8"/>
        <v>0</v>
      </c>
      <c r="X30" s="63" t="str">
        <f t="shared" si="9"/>
        <v>KO</v>
      </c>
    </row>
    <row r="31" spans="2:24" s="62" customFormat="1" x14ac:dyDescent="0.25">
      <c r="B31" s="99"/>
      <c r="C31" s="100"/>
      <c r="D31" s="64"/>
      <c r="E31" s="53" t="str">
        <f>IF($D31&lt;&gt;"",INT(($B$16-D31)/365.25),"")</f>
        <v/>
      </c>
      <c r="F31" s="54" t="s">
        <v>9</v>
      </c>
      <c r="G31" s="65"/>
      <c r="H31" s="66" t="str">
        <f t="shared" si="1"/>
        <v/>
      </c>
      <c r="I31" s="67">
        <f t="shared" si="2"/>
        <v>0</v>
      </c>
      <c r="J31" s="83">
        <f t="shared" si="10"/>
        <v>0</v>
      </c>
      <c r="K31" s="68">
        <f t="shared" si="11"/>
        <v>0</v>
      </c>
      <c r="L31" s="68">
        <f t="shared" si="12"/>
        <v>0</v>
      </c>
      <c r="M31" s="68">
        <f t="shared" si="0"/>
        <v>0</v>
      </c>
      <c r="N31" s="68">
        <f t="shared" si="13"/>
        <v>0</v>
      </c>
      <c r="O31" s="81">
        <f t="shared" si="14"/>
        <v>0</v>
      </c>
      <c r="P31" s="69"/>
      <c r="Q31" s="60"/>
      <c r="R31" s="61">
        <f t="shared" si="3"/>
        <v>0</v>
      </c>
      <c r="S31" s="62">
        <f t="shared" si="4"/>
        <v>0</v>
      </c>
      <c r="T31" s="62">
        <f t="shared" si="5"/>
        <v>0</v>
      </c>
      <c r="U31" s="62">
        <f t="shared" si="6"/>
        <v>0</v>
      </c>
      <c r="V31" s="62">
        <f t="shared" si="7"/>
        <v>0</v>
      </c>
      <c r="W31" s="62">
        <f t="shared" si="8"/>
        <v>0</v>
      </c>
      <c r="X31" s="63" t="str">
        <f t="shared" si="9"/>
        <v>KO</v>
      </c>
    </row>
    <row r="32" spans="2:24" s="62" customFormat="1" x14ac:dyDescent="0.25">
      <c r="B32" s="99"/>
      <c r="C32" s="100"/>
      <c r="D32" s="64"/>
      <c r="E32" s="53" t="str">
        <f>IF($D32&lt;&gt;"",INT(($B$16-D32)/365.25),"")</f>
        <v/>
      </c>
      <c r="F32" s="54" t="s">
        <v>9</v>
      </c>
      <c r="G32" s="65"/>
      <c r="H32" s="66" t="str">
        <f t="shared" si="1"/>
        <v/>
      </c>
      <c r="I32" s="67">
        <f t="shared" si="2"/>
        <v>0</v>
      </c>
      <c r="J32" s="83">
        <f t="shared" si="10"/>
        <v>0</v>
      </c>
      <c r="K32" s="68">
        <f t="shared" si="11"/>
        <v>0</v>
      </c>
      <c r="L32" s="68">
        <f t="shared" si="12"/>
        <v>0</v>
      </c>
      <c r="M32" s="68">
        <f t="shared" si="0"/>
        <v>0</v>
      </c>
      <c r="N32" s="68">
        <f t="shared" si="13"/>
        <v>0</v>
      </c>
      <c r="O32" s="81">
        <f t="shared" si="14"/>
        <v>0</v>
      </c>
      <c r="P32" s="69"/>
      <c r="Q32" s="60"/>
      <c r="R32" s="61">
        <f t="shared" si="3"/>
        <v>0</v>
      </c>
      <c r="S32" s="62">
        <f t="shared" si="4"/>
        <v>0</v>
      </c>
      <c r="T32" s="62">
        <f t="shared" si="5"/>
        <v>0</v>
      </c>
      <c r="U32" s="62">
        <f t="shared" si="6"/>
        <v>0</v>
      </c>
      <c r="V32" s="62">
        <f t="shared" si="7"/>
        <v>0</v>
      </c>
      <c r="W32" s="62">
        <f t="shared" si="8"/>
        <v>0</v>
      </c>
      <c r="X32" s="63" t="str">
        <f t="shared" si="9"/>
        <v>KO</v>
      </c>
    </row>
    <row r="33" spans="2:24" s="62" customFormat="1" x14ac:dyDescent="0.25">
      <c r="B33" s="99"/>
      <c r="C33" s="100"/>
      <c r="D33" s="64"/>
      <c r="E33" s="53" t="str">
        <f>IF($D33&lt;&gt;"",INT(($B$16-D33)/365.25),"")</f>
        <v/>
      </c>
      <c r="F33" s="54" t="s">
        <v>9</v>
      </c>
      <c r="G33" s="65"/>
      <c r="H33" s="66" t="str">
        <f t="shared" si="1"/>
        <v/>
      </c>
      <c r="I33" s="67">
        <f t="shared" si="2"/>
        <v>0</v>
      </c>
      <c r="J33" s="83">
        <f t="shared" si="10"/>
        <v>0</v>
      </c>
      <c r="K33" s="68">
        <f t="shared" si="11"/>
        <v>0</v>
      </c>
      <c r="L33" s="68">
        <f t="shared" si="12"/>
        <v>0</v>
      </c>
      <c r="M33" s="68">
        <f t="shared" si="0"/>
        <v>0</v>
      </c>
      <c r="N33" s="68">
        <f t="shared" si="13"/>
        <v>0</v>
      </c>
      <c r="O33" s="81">
        <f t="shared" si="14"/>
        <v>0</v>
      </c>
      <c r="P33" s="69"/>
      <c r="Q33" s="60"/>
      <c r="R33" s="61">
        <f t="shared" si="3"/>
        <v>0</v>
      </c>
      <c r="S33" s="62">
        <f t="shared" si="4"/>
        <v>0</v>
      </c>
      <c r="T33" s="62">
        <f t="shared" si="5"/>
        <v>0</v>
      </c>
      <c r="U33" s="62">
        <f t="shared" si="6"/>
        <v>0</v>
      </c>
      <c r="V33" s="62">
        <f t="shared" si="7"/>
        <v>0</v>
      </c>
      <c r="W33" s="62">
        <f t="shared" si="8"/>
        <v>0</v>
      </c>
      <c r="X33" s="63" t="str">
        <f t="shared" si="9"/>
        <v>KO</v>
      </c>
    </row>
    <row r="34" spans="2:24" s="62" customFormat="1" x14ac:dyDescent="0.25">
      <c r="B34" s="99"/>
      <c r="C34" s="100"/>
      <c r="D34" s="64"/>
      <c r="E34" s="53" t="str">
        <f>IF($D34&lt;&gt;"",INT(($B$16-D34)/365.25),"")</f>
        <v/>
      </c>
      <c r="F34" s="54" t="s">
        <v>9</v>
      </c>
      <c r="G34" s="65"/>
      <c r="H34" s="66" t="str">
        <f t="shared" si="1"/>
        <v/>
      </c>
      <c r="I34" s="67">
        <f t="shared" si="2"/>
        <v>0</v>
      </c>
      <c r="J34" s="83">
        <f t="shared" si="10"/>
        <v>0</v>
      </c>
      <c r="K34" s="68">
        <f t="shared" si="11"/>
        <v>0</v>
      </c>
      <c r="L34" s="68">
        <f t="shared" si="12"/>
        <v>0</v>
      </c>
      <c r="M34" s="68">
        <f t="shared" si="0"/>
        <v>0</v>
      </c>
      <c r="N34" s="68">
        <f t="shared" si="13"/>
        <v>0</v>
      </c>
      <c r="O34" s="81">
        <f t="shared" si="14"/>
        <v>0</v>
      </c>
      <c r="P34" s="69"/>
      <c r="Q34" s="60"/>
      <c r="R34" s="61">
        <f t="shared" si="3"/>
        <v>0</v>
      </c>
      <c r="S34" s="62">
        <f t="shared" si="4"/>
        <v>0</v>
      </c>
      <c r="T34" s="62">
        <f t="shared" si="5"/>
        <v>0</v>
      </c>
      <c r="U34" s="62">
        <f t="shared" si="6"/>
        <v>0</v>
      </c>
      <c r="V34" s="62">
        <f t="shared" si="7"/>
        <v>0</v>
      </c>
      <c r="W34" s="62">
        <f t="shared" si="8"/>
        <v>0</v>
      </c>
      <c r="X34" s="63" t="str">
        <f t="shared" si="9"/>
        <v>KO</v>
      </c>
    </row>
    <row r="35" spans="2:24" s="62" customFormat="1" x14ac:dyDescent="0.25">
      <c r="B35" s="99"/>
      <c r="C35" s="100"/>
      <c r="D35" s="64"/>
      <c r="E35" s="53" t="str">
        <f>IF($D35&lt;&gt;"",INT(($B$16-D35)/365.25),"")</f>
        <v/>
      </c>
      <c r="F35" s="54" t="s">
        <v>9</v>
      </c>
      <c r="G35" s="65"/>
      <c r="H35" s="66" t="str">
        <f t="shared" si="1"/>
        <v/>
      </c>
      <c r="I35" s="67">
        <f t="shared" si="2"/>
        <v>0</v>
      </c>
      <c r="J35" s="83">
        <f t="shared" si="10"/>
        <v>0</v>
      </c>
      <c r="K35" s="68">
        <f t="shared" si="11"/>
        <v>0</v>
      </c>
      <c r="L35" s="68">
        <f t="shared" si="12"/>
        <v>0</v>
      </c>
      <c r="M35" s="68">
        <f t="shared" si="0"/>
        <v>0</v>
      </c>
      <c r="N35" s="68">
        <f t="shared" si="13"/>
        <v>0</v>
      </c>
      <c r="O35" s="81">
        <f t="shared" si="14"/>
        <v>0</v>
      </c>
      <c r="P35" s="69"/>
      <c r="Q35" s="60"/>
      <c r="R35" s="61">
        <f t="shared" si="3"/>
        <v>0</v>
      </c>
      <c r="S35" s="62">
        <f t="shared" si="4"/>
        <v>0</v>
      </c>
      <c r="T35" s="62">
        <f t="shared" si="5"/>
        <v>0</v>
      </c>
      <c r="U35" s="62">
        <f t="shared" si="6"/>
        <v>0</v>
      </c>
      <c r="V35" s="62">
        <f t="shared" si="7"/>
        <v>0</v>
      </c>
      <c r="W35" s="62">
        <f t="shared" si="8"/>
        <v>0</v>
      </c>
      <c r="X35" s="63" t="str">
        <f t="shared" si="9"/>
        <v>KO</v>
      </c>
    </row>
    <row r="36" spans="2:24" s="62" customFormat="1" x14ac:dyDescent="0.25">
      <c r="B36" s="99"/>
      <c r="C36" s="100"/>
      <c r="D36" s="64"/>
      <c r="E36" s="53" t="str">
        <f>IF($D36&lt;&gt;"",INT(($B$16-D36)/365.25),"")</f>
        <v/>
      </c>
      <c r="F36" s="54" t="s">
        <v>9</v>
      </c>
      <c r="G36" s="65"/>
      <c r="H36" s="66" t="str">
        <f t="shared" si="1"/>
        <v/>
      </c>
      <c r="I36" s="67">
        <f t="shared" si="2"/>
        <v>0</v>
      </c>
      <c r="J36" s="83">
        <f t="shared" si="10"/>
        <v>0</v>
      </c>
      <c r="K36" s="68">
        <f t="shared" si="11"/>
        <v>0</v>
      </c>
      <c r="L36" s="68">
        <f t="shared" si="12"/>
        <v>0</v>
      </c>
      <c r="M36" s="68">
        <f t="shared" si="0"/>
        <v>0</v>
      </c>
      <c r="N36" s="68">
        <f t="shared" si="13"/>
        <v>0</v>
      </c>
      <c r="O36" s="81">
        <f>IF(X36="OK",J36+K36+L36+M36+N36,0)</f>
        <v>0</v>
      </c>
      <c r="P36" s="69"/>
      <c r="Q36" s="60"/>
      <c r="R36" s="61">
        <f t="shared" si="3"/>
        <v>0</v>
      </c>
      <c r="S36" s="62">
        <f t="shared" si="4"/>
        <v>0</v>
      </c>
      <c r="T36" s="62">
        <f t="shared" si="5"/>
        <v>0</v>
      </c>
      <c r="U36" s="62">
        <f t="shared" si="6"/>
        <v>0</v>
      </c>
      <c r="V36" s="62">
        <f t="shared" si="7"/>
        <v>0</v>
      </c>
      <c r="W36" s="62">
        <f t="shared" si="8"/>
        <v>0</v>
      </c>
      <c r="X36" s="63" t="str">
        <f t="shared" si="9"/>
        <v>KO</v>
      </c>
    </row>
    <row r="37" spans="2:24" s="62" customFormat="1" x14ac:dyDescent="0.25">
      <c r="B37" s="99"/>
      <c r="C37" s="100"/>
      <c r="D37" s="64"/>
      <c r="E37" s="53" t="str">
        <f>IF($D37&lt;&gt;"",INT(($B$16-D37)/365.25),"")</f>
        <v/>
      </c>
      <c r="F37" s="54" t="s">
        <v>9</v>
      </c>
      <c r="G37" s="65"/>
      <c r="H37" s="66" t="str">
        <f t="shared" si="1"/>
        <v/>
      </c>
      <c r="I37" s="67">
        <f t="shared" si="2"/>
        <v>0</v>
      </c>
      <c r="J37" s="83">
        <f t="shared" si="10"/>
        <v>0</v>
      </c>
      <c r="K37" s="68">
        <f t="shared" si="11"/>
        <v>0</v>
      </c>
      <c r="L37" s="68">
        <f t="shared" si="12"/>
        <v>0</v>
      </c>
      <c r="M37" s="68">
        <f t="shared" si="0"/>
        <v>0</v>
      </c>
      <c r="N37" s="68">
        <f t="shared" si="13"/>
        <v>0</v>
      </c>
      <c r="O37" s="81">
        <f t="shared" si="14"/>
        <v>0</v>
      </c>
      <c r="P37" s="69"/>
      <c r="Q37" s="60"/>
      <c r="R37" s="61">
        <f t="shared" si="3"/>
        <v>0</v>
      </c>
      <c r="S37" s="62">
        <f t="shared" si="4"/>
        <v>0</v>
      </c>
      <c r="T37" s="62">
        <f t="shared" si="5"/>
        <v>0</v>
      </c>
      <c r="U37" s="62">
        <f t="shared" si="6"/>
        <v>0</v>
      </c>
      <c r="V37" s="62">
        <f t="shared" si="7"/>
        <v>0</v>
      </c>
      <c r="W37" s="62">
        <f t="shared" si="8"/>
        <v>0</v>
      </c>
      <c r="X37" s="63" t="str">
        <f t="shared" si="9"/>
        <v>KO</v>
      </c>
    </row>
    <row r="38" spans="2:24" x14ac:dyDescent="0.25">
      <c r="H38" s="73"/>
      <c r="I38" s="86"/>
      <c r="J38" s="74"/>
      <c r="K38" s="74"/>
      <c r="L38" s="74"/>
      <c r="M38" s="75"/>
      <c r="N38" s="76" t="s">
        <v>37</v>
      </c>
      <c r="O38" s="77">
        <f>SUM(O26:O37)</f>
        <v>0</v>
      </c>
      <c r="R38" s="78">
        <f t="shared" si="3"/>
        <v>0</v>
      </c>
      <c r="S38" s="62">
        <f>SUM(S26:S37)</f>
        <v>0</v>
      </c>
      <c r="T38" s="62">
        <f t="shared" ref="T38:W38" si="15">SUM(T26:T37)</f>
        <v>0</v>
      </c>
      <c r="U38" s="62">
        <f t="shared" si="15"/>
        <v>0</v>
      </c>
      <c r="V38" s="62">
        <f t="shared" si="15"/>
        <v>0</v>
      </c>
      <c r="W38" s="62">
        <f t="shared" si="15"/>
        <v>0</v>
      </c>
      <c r="X38" s="79">
        <f>SUM(R38:W38)</f>
        <v>0</v>
      </c>
    </row>
    <row r="39" spans="2:24" s="10" customFormat="1" x14ac:dyDescent="0.25">
      <c r="B39" s="90" t="s">
        <v>44</v>
      </c>
      <c r="C39" s="91"/>
      <c r="D39" s="73"/>
      <c r="E39" s="92"/>
      <c r="F39" s="93"/>
      <c r="G39" s="94" t="s">
        <v>45</v>
      </c>
      <c r="H39" s="73"/>
      <c r="I39" s="86"/>
      <c r="J39" s="74"/>
      <c r="K39" s="74"/>
      <c r="L39" s="74"/>
      <c r="M39" s="75"/>
      <c r="N39" s="75"/>
      <c r="O39" s="74"/>
      <c r="P39" s="92"/>
      <c r="Q39" s="74"/>
      <c r="R39" s="74"/>
    </row>
    <row r="40" spans="2:24" s="10" customFormat="1" x14ac:dyDescent="0.25">
      <c r="B40" s="10" t="s">
        <v>10</v>
      </c>
      <c r="C40" s="18">
        <v>1256</v>
      </c>
      <c r="D40" s="18"/>
      <c r="E40" s="95"/>
      <c r="F40" s="95" t="s">
        <v>40</v>
      </c>
      <c r="G40" s="89">
        <v>50</v>
      </c>
      <c r="H40" s="96"/>
      <c r="I40" s="86"/>
      <c r="J40" s="74"/>
      <c r="K40" s="74"/>
      <c r="L40" s="74"/>
      <c r="M40" s="75"/>
      <c r="N40" s="75"/>
      <c r="O40" s="74"/>
      <c r="P40" s="92"/>
      <c r="Q40" s="74"/>
      <c r="R40" s="74"/>
    </row>
    <row r="41" spans="2:24" s="10" customFormat="1" x14ac:dyDescent="0.25">
      <c r="B41" s="10" t="s">
        <v>11</v>
      </c>
      <c r="C41" s="18">
        <v>1004</v>
      </c>
      <c r="D41" s="18"/>
      <c r="E41" s="95"/>
      <c r="F41" s="95" t="s">
        <v>41</v>
      </c>
      <c r="G41" s="89">
        <v>4.8</v>
      </c>
      <c r="H41" s="73"/>
      <c r="I41" s="86"/>
      <c r="J41" s="74"/>
      <c r="K41" s="74"/>
      <c r="L41" s="74"/>
      <c r="M41" s="75"/>
      <c r="N41" s="75"/>
      <c r="O41" s="74"/>
      <c r="P41" s="92"/>
      <c r="Q41" s="74"/>
      <c r="R41" s="74"/>
    </row>
    <row r="42" spans="2:24" s="10" customFormat="1" x14ac:dyDescent="0.25">
      <c r="B42" s="10" t="s">
        <v>12</v>
      </c>
      <c r="C42" s="18">
        <v>879</v>
      </c>
      <c r="D42" s="18"/>
      <c r="E42" s="95"/>
      <c r="F42" s="95" t="s">
        <v>42</v>
      </c>
      <c r="G42" s="89">
        <v>0.8</v>
      </c>
      <c r="H42" s="73"/>
      <c r="I42" s="86"/>
      <c r="J42" s="74"/>
      <c r="K42" s="74"/>
      <c r="L42" s="74"/>
      <c r="M42" s="75"/>
      <c r="N42" s="75"/>
      <c r="O42" s="74"/>
      <c r="P42" s="92"/>
      <c r="Q42" s="74"/>
      <c r="R42" s="74"/>
    </row>
    <row r="43" spans="2:24" s="10" customFormat="1" x14ac:dyDescent="0.25">
      <c r="B43" s="10" t="s">
        <v>13</v>
      </c>
      <c r="C43" s="18">
        <v>753</v>
      </c>
      <c r="D43" s="18"/>
      <c r="E43" s="95"/>
      <c r="F43" s="95" t="s">
        <v>43</v>
      </c>
      <c r="G43" s="89">
        <v>1</v>
      </c>
      <c r="H43" s="73"/>
      <c r="I43" s="86"/>
      <c r="J43" s="74"/>
      <c r="K43" s="74"/>
      <c r="L43" s="74"/>
      <c r="M43" s="75"/>
      <c r="N43" s="75"/>
      <c r="O43" s="74"/>
      <c r="P43" s="92"/>
      <c r="Q43" s="74"/>
      <c r="R43" s="74"/>
    </row>
    <row r="44" spans="2:24" s="10" customFormat="1" x14ac:dyDescent="0.25">
      <c r="B44" s="10" t="s">
        <v>14</v>
      </c>
      <c r="C44" s="18">
        <v>1346</v>
      </c>
      <c r="D44" s="18"/>
      <c r="E44" s="92"/>
      <c r="F44" s="92"/>
      <c r="G44" s="73"/>
      <c r="H44" s="73"/>
      <c r="I44" s="86"/>
      <c r="J44" s="74"/>
      <c r="K44" s="74"/>
      <c r="L44" s="74"/>
      <c r="M44" s="75"/>
      <c r="N44" s="75"/>
      <c r="O44" s="74"/>
      <c r="P44" s="92"/>
      <c r="Q44" s="74"/>
      <c r="R44" s="74"/>
    </row>
    <row r="45" spans="2:24" s="10" customFormat="1" x14ac:dyDescent="0.25">
      <c r="B45" s="10" t="s">
        <v>15</v>
      </c>
      <c r="C45" s="24">
        <v>1256</v>
      </c>
      <c r="D45" s="24"/>
      <c r="E45" s="92"/>
      <c r="F45" s="92"/>
      <c r="G45" s="73"/>
      <c r="H45" s="73"/>
      <c r="I45" s="86"/>
      <c r="J45" s="74"/>
      <c r="K45" s="74"/>
      <c r="L45" s="74"/>
      <c r="M45" s="75"/>
      <c r="N45" s="75"/>
      <c r="O45" s="74"/>
      <c r="P45" s="92"/>
      <c r="Q45" s="74"/>
      <c r="R45" s="74"/>
    </row>
    <row r="46" spans="2:24" s="10" customFormat="1" x14ac:dyDescent="0.25">
      <c r="B46" s="10" t="s">
        <v>16</v>
      </c>
      <c r="C46" s="24">
        <v>1004</v>
      </c>
      <c r="D46" s="24"/>
      <c r="E46" s="92"/>
      <c r="F46" s="92"/>
      <c r="G46" s="73"/>
      <c r="H46" s="73"/>
      <c r="I46" s="86"/>
      <c r="J46" s="74"/>
      <c r="K46" s="97"/>
      <c r="L46" s="74"/>
      <c r="M46" s="75"/>
      <c r="N46" s="75"/>
      <c r="O46" s="74"/>
      <c r="P46" s="92"/>
      <c r="Q46" s="74"/>
      <c r="R46" s="74"/>
    </row>
    <row r="47" spans="2:24" s="74" customFormat="1" x14ac:dyDescent="0.25">
      <c r="B47" s="10" t="s">
        <v>17</v>
      </c>
      <c r="C47" s="24">
        <v>1256</v>
      </c>
      <c r="D47" s="24"/>
      <c r="E47" s="92"/>
      <c r="F47" s="92"/>
      <c r="G47" s="73"/>
      <c r="H47" s="73"/>
      <c r="I47" s="86"/>
      <c r="M47" s="98"/>
      <c r="N47" s="98"/>
      <c r="P47" s="92"/>
    </row>
    <row r="48" spans="2:24" s="10" customFormat="1" x14ac:dyDescent="0.25">
      <c r="B48" s="10" t="s">
        <v>46</v>
      </c>
      <c r="C48" s="24">
        <v>0</v>
      </c>
      <c r="D48" s="24"/>
      <c r="E48" s="92"/>
      <c r="F48" s="92"/>
      <c r="G48" s="73"/>
      <c r="H48" s="73"/>
      <c r="I48" s="86"/>
      <c r="J48" s="74"/>
      <c r="K48" s="74"/>
      <c r="L48" s="74"/>
      <c r="M48" s="74"/>
      <c r="N48" s="74"/>
      <c r="O48" s="74"/>
      <c r="P48" s="92"/>
      <c r="Q48" s="74"/>
      <c r="R48" s="74"/>
    </row>
    <row r="49" spans="4:18" s="10" customFormat="1" x14ac:dyDescent="0.25">
      <c r="D49" s="24"/>
      <c r="E49" s="92"/>
      <c r="F49" s="92"/>
      <c r="G49" s="73"/>
      <c r="H49" s="73"/>
      <c r="I49" s="86"/>
      <c r="J49" s="74"/>
      <c r="K49" s="74"/>
      <c r="L49" s="74"/>
      <c r="M49" s="74"/>
      <c r="N49" s="74"/>
      <c r="O49" s="74"/>
      <c r="P49" s="92"/>
      <c r="Q49" s="74"/>
      <c r="R49" s="74"/>
    </row>
  </sheetData>
  <sheetProtection sheet="1" selectLockedCells="1"/>
  <autoFilter ref="B25:R37"/>
  <mergeCells count="4">
    <mergeCell ref="B4:R4"/>
    <mergeCell ref="J5:R5"/>
    <mergeCell ref="B21:O21"/>
    <mergeCell ref="L24:O24"/>
  </mergeCells>
  <dataValidations count="2">
    <dataValidation type="list" errorStyle="information" allowBlank="1" showInputMessage="1" showErrorMessage="1" sqref="F26:F37">
      <formula1>$L$9:$L$20</formula1>
    </dataValidation>
    <dataValidation type="list" allowBlank="1" showInputMessage="1" showErrorMessage="1" sqref="G26:G37">
      <formula1>"OUI,NON"</formula1>
    </dataValidation>
  </dataValidations>
  <pageMargins left="0.7" right="0.7" top="0.75" bottom="0.75" header="0.3" footer="0.3"/>
  <pageSetup paperSize="9" scale="7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97E51D1-A1E9-4414-AF8D-DA1DBADA85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F26:F37</xm:sqref>
        </x14:conditionalFormatting>
        <x14:conditionalFormatting xmlns:xm="http://schemas.microsoft.com/office/excel/2006/main">
          <x14:cfRule type="iconSet" priority="1" id="{5638B93A-AA07-44F2-A206-E8DE005F659B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99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I26:I37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MERCEILLE Magda</dc:creator>
  <cp:lastModifiedBy>MERCEILLE Magda</cp:lastModifiedBy>
  <dcterms:created xsi:type="dcterms:W3CDTF">2023-10-16T08:52:07Z</dcterms:created>
  <dcterms:modified xsi:type="dcterms:W3CDTF">2023-11-20T12:39:35Z</dcterms:modified>
</cp:coreProperties>
</file>