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f11-A02\ASCM SKI DE PISTE\Saison 2025-2026\FLAINE\"/>
    </mc:Choice>
  </mc:AlternateContent>
  <xr:revisionPtr revIDLastSave="0" documentId="8_{822BE709-8D82-4B01-BBF5-02AB80EAD82F}" xr6:coauthVersionLast="47" xr6:coauthVersionMax="47" xr10:uidLastSave="{00000000-0000-0000-0000-000000000000}"/>
  <bookViews>
    <workbookView xWindow="-240" yWindow="0" windowWidth="29040" windowHeight="15480" xr2:uid="{E55A4417-AEDF-424A-8EE6-C944D9F11E0A}"/>
  </bookViews>
  <sheets>
    <sheet name="inscription" sheetId="1" r:id="rId1"/>
  </sheets>
  <definedNames>
    <definedName name="_xlnm._FilterDatabase" localSheetId="0" hidden="1">inscription!$A$18:$Z$30</definedName>
    <definedName name="_xlnm.Print_Area" localSheetId="0">inscription!$C$4:$Y$30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" i="1" l="1"/>
  <c r="R20" i="1"/>
  <c r="R21" i="1"/>
  <c r="R22" i="1"/>
  <c r="R24" i="1"/>
  <c r="R25" i="1"/>
  <c r="R26" i="1"/>
  <c r="R27" i="1"/>
  <c r="R28" i="1"/>
  <c r="R19" i="1"/>
  <c r="Q29" i="1"/>
  <c r="W28" i="1"/>
  <c r="V28" i="1"/>
  <c r="U28" i="1"/>
  <c r="T28" i="1"/>
  <c r="S28" i="1"/>
  <c r="X28" i="1" s="1"/>
  <c r="P28" i="1"/>
  <c r="O28" i="1"/>
  <c r="N28" i="1"/>
  <c r="M28" i="1"/>
  <c r="L28" i="1"/>
  <c r="G28" i="1"/>
  <c r="F28" i="1"/>
  <c r="W27" i="1"/>
  <c r="V27" i="1"/>
  <c r="U27" i="1"/>
  <c r="T27" i="1"/>
  <c r="S27" i="1"/>
  <c r="X27" i="1" s="1"/>
  <c r="P27" i="1"/>
  <c r="G27" i="1"/>
  <c r="N27" i="1" s="1"/>
  <c r="F27" i="1"/>
  <c r="O27" i="1" s="1"/>
  <c r="W26" i="1"/>
  <c r="V26" i="1"/>
  <c r="U26" i="1"/>
  <c r="X26" i="1" s="1"/>
  <c r="T26" i="1"/>
  <c r="S26" i="1"/>
  <c r="N26" i="1"/>
  <c r="G26" i="1"/>
  <c r="M26" i="1" s="1"/>
  <c r="F26" i="1"/>
  <c r="P26" i="1" s="1"/>
  <c r="W25" i="1"/>
  <c r="V25" i="1"/>
  <c r="U25" i="1"/>
  <c r="T25" i="1"/>
  <c r="S25" i="1"/>
  <c r="X25" i="1" s="1"/>
  <c r="P25" i="1"/>
  <c r="O25" i="1"/>
  <c r="N25" i="1"/>
  <c r="M25" i="1"/>
  <c r="L25" i="1"/>
  <c r="G25" i="1"/>
  <c r="F25" i="1"/>
  <c r="W24" i="1"/>
  <c r="V24" i="1"/>
  <c r="U24" i="1"/>
  <c r="T24" i="1"/>
  <c r="S24" i="1"/>
  <c r="X24" i="1" s="1"/>
  <c r="P24" i="1"/>
  <c r="G24" i="1"/>
  <c r="N24" i="1" s="1"/>
  <c r="F24" i="1"/>
  <c r="O24" i="1" s="1"/>
  <c r="W23" i="1"/>
  <c r="V23" i="1"/>
  <c r="U23" i="1"/>
  <c r="X23" i="1" s="1"/>
  <c r="T23" i="1"/>
  <c r="S23" i="1"/>
  <c r="N23" i="1"/>
  <c r="G23" i="1"/>
  <c r="M23" i="1" s="1"/>
  <c r="F23" i="1"/>
  <c r="P23" i="1" s="1"/>
  <c r="W22" i="1"/>
  <c r="V22" i="1"/>
  <c r="U22" i="1"/>
  <c r="T22" i="1"/>
  <c r="S22" i="1"/>
  <c r="X22" i="1" s="1"/>
  <c r="P22" i="1"/>
  <c r="O22" i="1"/>
  <c r="N22" i="1"/>
  <c r="M22" i="1"/>
  <c r="L22" i="1"/>
  <c r="G22" i="1"/>
  <c r="F22" i="1"/>
  <c r="W21" i="1"/>
  <c r="V21" i="1"/>
  <c r="U21" i="1"/>
  <c r="T21" i="1"/>
  <c r="S21" i="1"/>
  <c r="X21" i="1" s="1"/>
  <c r="P21" i="1"/>
  <c r="G21" i="1"/>
  <c r="N21" i="1" s="1"/>
  <c r="F21" i="1"/>
  <c r="O21" i="1" s="1"/>
  <c r="W20" i="1"/>
  <c r="V20" i="1"/>
  <c r="U20" i="1"/>
  <c r="X20" i="1" s="1"/>
  <c r="T20" i="1"/>
  <c r="S20" i="1"/>
  <c r="N20" i="1"/>
  <c r="G20" i="1"/>
  <c r="M20" i="1" s="1"/>
  <c r="F20" i="1"/>
  <c r="P20" i="1" s="1"/>
  <c r="A20" i="1"/>
  <c r="A21" i="1" s="1"/>
  <c r="A22" i="1" s="1"/>
  <c r="A23" i="1" s="1"/>
  <c r="A24" i="1" s="1"/>
  <c r="A25" i="1" s="1"/>
  <c r="A26" i="1" s="1"/>
  <c r="A27" i="1" s="1"/>
  <c r="A28" i="1" s="1"/>
  <c r="W19" i="1"/>
  <c r="W30" i="1" s="1"/>
  <c r="V19" i="1"/>
  <c r="V30" i="1" s="1"/>
  <c r="U19" i="1"/>
  <c r="U30" i="1" s="1"/>
  <c r="T19" i="1"/>
  <c r="T30" i="1" s="1"/>
  <c r="S19" i="1"/>
  <c r="X19" i="1" s="1"/>
  <c r="O19" i="1"/>
  <c r="G19" i="1"/>
  <c r="N19" i="1" s="1"/>
  <c r="F19" i="1"/>
  <c r="P19" i="1" s="1"/>
  <c r="F17" i="1"/>
  <c r="F16" i="1"/>
  <c r="R13" i="1"/>
  <c r="R12" i="1"/>
  <c r="R11" i="1"/>
  <c r="R10" i="1"/>
  <c r="R9" i="1"/>
  <c r="R8" i="1"/>
  <c r="R7" i="1"/>
  <c r="L19" i="1" l="1"/>
  <c r="M19" i="1"/>
  <c r="K26" i="1"/>
  <c r="M29" i="1"/>
  <c r="K24" i="1"/>
  <c r="K25" i="1"/>
  <c r="O29" i="1"/>
  <c r="X30" i="1"/>
  <c r="K19" i="1"/>
  <c r="K29" i="1" s="1"/>
  <c r="K27" i="1"/>
  <c r="K28" i="1"/>
  <c r="K20" i="1"/>
  <c r="K23" i="1"/>
  <c r="K21" i="1"/>
  <c r="K22" i="1"/>
  <c r="N29" i="1"/>
  <c r="P29" i="1"/>
  <c r="L20" i="1"/>
  <c r="L23" i="1"/>
  <c r="L26" i="1"/>
  <c r="O20" i="1"/>
  <c r="O23" i="1"/>
  <c r="O26" i="1"/>
  <c r="L21" i="1"/>
  <c r="L24" i="1"/>
  <c r="L27" i="1"/>
  <c r="S30" i="1"/>
  <c r="M21" i="1"/>
  <c r="M24" i="1"/>
  <c r="M27" i="1"/>
  <c r="L29" i="1" l="1"/>
  <c r="R30" i="1"/>
</calcChain>
</file>

<file path=xl/sharedStrings.xml><?xml version="1.0" encoding="utf-8"?>
<sst xmlns="http://schemas.openxmlformats.org/spreadsheetml/2006/main" count="54" uniqueCount="43">
  <si>
    <t>INSCRIPTION SEJOUR FLAINE</t>
  </si>
  <si>
    <t>Résidence :</t>
  </si>
  <si>
    <t>FLAINE</t>
  </si>
  <si>
    <t>Nom du Groupe :</t>
  </si>
  <si>
    <t>ASCM - SKI DE PISTE</t>
  </si>
  <si>
    <t>?</t>
  </si>
  <si>
    <t>Date de séjour :</t>
  </si>
  <si>
    <t>du 11/04 (18h) au 18/04/2025 (10h)</t>
  </si>
  <si>
    <t>Adultes &amp; Ados 16-17 ans - Ski Alpin</t>
  </si>
  <si>
    <t xml:space="preserve">Réf contrat : </t>
  </si>
  <si>
    <t>CT52222</t>
  </si>
  <si>
    <t>Enfants 12-15 ans - Ski Alpin</t>
  </si>
  <si>
    <t>Enfants 6-11 ans - Ski Alpin</t>
  </si>
  <si>
    <t>Enfants 4-5 ans - ESF Ski Alpin</t>
  </si>
  <si>
    <t>Adultes &amp; Ados 16-17 ans - Snow</t>
  </si>
  <si>
    <t>Enfants 12-15 ans - Snow</t>
  </si>
  <si>
    <t>Pour information, tarif par personne :</t>
  </si>
  <si>
    <t>Enfant -4 ans (gratuit)</t>
  </si>
  <si>
    <t xml:space="preserve">Taxe séjour / nuit / adulte : </t>
  </si>
  <si>
    <t xml:space="preserve">chambre communicante : </t>
  </si>
  <si>
    <t xml:space="preserve">adultes : </t>
  </si>
  <si>
    <t xml:space="preserve">Arrivée la veille : </t>
  </si>
  <si>
    <t xml:space="preserve">mineurs : </t>
  </si>
  <si>
    <t>Nom</t>
  </si>
  <si>
    <t>Prénom</t>
  </si>
  <si>
    <t>Date de naiss.
-- / -- / ----</t>
  </si>
  <si>
    <t>âge pdt le séjour</t>
  </si>
  <si>
    <t>n° formule</t>
  </si>
  <si>
    <t>Sélectionner la formule
dans la liste déroulante</t>
  </si>
  <si>
    <t>CH communicantes
OUI / NON</t>
  </si>
  <si>
    <t>arrivée sam soir
OUI / NON</t>
  </si>
  <si>
    <t>saisie OK ?</t>
  </si>
  <si>
    <t>coût
formule</t>
  </si>
  <si>
    <t>coût chambre communicante</t>
  </si>
  <si>
    <t>coût arrivée
 veille</t>
  </si>
  <si>
    <t>taxe séjour
semaine</t>
  </si>
  <si>
    <t>taxe séjour
samedi soir</t>
  </si>
  <si>
    <t>Répart. frais
dossier selon
taille groupe</t>
  </si>
  <si>
    <t>TOTAL prévisionnel
par personne</t>
  </si>
  <si>
    <t>A COMPLETER</t>
  </si>
  <si>
    <t>Exemple</t>
  </si>
  <si>
    <t>OUI</t>
  </si>
  <si>
    <t xml:space="preserve">TOTAL prévisionnel famille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</si>
</sst>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1" applyProtection="1">
      <protection hidden="1"/>
    </xf>
    <xf numFmtId="0" fontId="5" fillId="0" borderId="0" xfId="0" applyFont="1" applyProtection="1">
      <protection hidden="1"/>
    </xf>
    <xf numFmtId="14" fontId="5" fillId="0" borderId="0" xfId="0" applyNumberFormat="1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44" fontId="9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14" fontId="10" fillId="0" borderId="0" xfId="0" applyNumberFormat="1" applyFont="1" applyAlignment="1" applyProtection="1">
      <alignment horizont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right" vertical="center"/>
      <protection hidden="1"/>
    </xf>
    <xf numFmtId="14" fontId="7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14" fontId="9" fillId="0" borderId="0" xfId="0" applyNumberFormat="1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9" fillId="0" borderId="0" xfId="0" applyNumberFormat="1" applyFont="1" applyAlignment="1" applyProtection="1">
      <alignment vertical="center"/>
      <protection hidden="1"/>
    </xf>
    <xf numFmtId="14" fontId="18" fillId="0" borderId="0" xfId="0" applyNumberFormat="1" applyFont="1" applyAlignment="1" applyProtection="1">
      <alignment horizontal="right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0" fillId="4" borderId="2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alignment horizontal="center" wrapText="1"/>
      <protection hidden="1"/>
    </xf>
    <xf numFmtId="1" fontId="0" fillId="0" borderId="6" xfId="0" applyNumberFormat="1" applyBorder="1" applyAlignment="1" applyProtection="1">
      <alignment horizontal="center"/>
      <protection locked="0"/>
    </xf>
    <xf numFmtId="44" fontId="0" fillId="0" borderId="7" xfId="0" applyNumberFormat="1" applyBorder="1" applyAlignment="1" applyProtection="1">
      <alignment horizontal="center" vertical="center"/>
      <protection locked="0"/>
    </xf>
    <xf numFmtId="44" fontId="2" fillId="0" borderId="3" xfId="0" applyNumberFormat="1" applyFont="1" applyBorder="1" applyAlignment="1" applyProtection="1">
      <alignment horizontal="center" vertical="center"/>
      <protection hidden="1"/>
    </xf>
    <xf numFmtId="44" fontId="0" fillId="0" borderId="7" xfId="0" applyNumberFormat="1" applyBorder="1" applyAlignment="1" applyProtection="1">
      <alignment horizontal="center"/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44" fontId="0" fillId="0" borderId="9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21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44" fontId="2" fillId="0" borderId="10" xfId="0" applyNumberFormat="1" applyFont="1" applyBorder="1" applyAlignment="1" applyProtection="1">
      <alignment horizontal="center" vertical="center"/>
      <protection hidden="1"/>
    </xf>
    <xf numFmtId="44" fontId="0" fillId="0" borderId="11" xfId="0" applyNumberFormat="1" applyBorder="1" applyAlignment="1" applyProtection="1">
      <alignment horizontal="center"/>
      <protection hidden="1"/>
    </xf>
    <xf numFmtId="44" fontId="0" fillId="0" borderId="12" xfId="0" applyNumberFormat="1" applyBorder="1" applyAlignment="1" applyProtection="1">
      <alignment horizontal="center"/>
      <protection hidden="1"/>
    </xf>
    <xf numFmtId="44" fontId="0" fillId="0" borderId="6" xfId="0" applyNumberFormat="1" applyBorder="1" applyAlignment="1" applyProtection="1">
      <alignment horizontal="center"/>
      <protection hidden="1"/>
    </xf>
    <xf numFmtId="14" fontId="0" fillId="0" borderId="10" xfId="0" applyNumberFormat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165" fontId="19" fillId="0" borderId="0" xfId="0" applyNumberFormat="1" applyFont="1" applyAlignment="1" applyProtection="1">
      <alignment horizontal="center" vertic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right"/>
      <protection hidden="1"/>
    </xf>
    <xf numFmtId="3" fontId="21" fillId="0" borderId="0" xfId="0" applyNumberFormat="1" applyFont="1" applyAlignment="1" applyProtection="1">
      <alignment horizontal="right"/>
      <protection hidden="1"/>
    </xf>
    <xf numFmtId="44" fontId="20" fillId="4" borderId="13" xfId="0" applyNumberFormat="1" applyFont="1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14" fontId="1" fillId="0" borderId="0" xfId="0" applyNumberFormat="1" applyFont="1" applyAlignment="1" applyProtection="1">
      <alignment horizontal="right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right"/>
      <protection hidden="1"/>
    </xf>
    <xf numFmtId="14" fontId="3" fillId="0" borderId="0" xfId="0" quotePrefix="1" applyNumberFormat="1" applyFont="1" applyAlignment="1" applyProtection="1">
      <alignment horizontal="left"/>
      <protection hidden="1"/>
    </xf>
    <xf numFmtId="6" fontId="3" fillId="0" borderId="0" xfId="0" applyNumberFormat="1" applyFont="1" applyAlignment="1" applyProtection="1">
      <alignment horizontal="center"/>
      <protection hidden="1"/>
    </xf>
    <xf numFmtId="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9526-BA65-4354-A5FF-0F80E61D7786}">
  <sheetPr>
    <pageSetUpPr fitToPage="1"/>
  </sheetPr>
  <dimension ref="A1:X41"/>
  <sheetViews>
    <sheetView tabSelected="1" zoomScale="90" zoomScaleNormal="90" workbookViewId="0">
      <pane xSplit="4" topLeftCell="E1" activePane="topRight" state="frozen"/>
      <selection activeCell="A43" sqref="A43"/>
      <selection pane="topRight" activeCell="J34" sqref="J34"/>
    </sheetView>
  </sheetViews>
  <sheetFormatPr baseColWidth="10" defaultRowHeight="15.75" x14ac:dyDescent="0.25"/>
  <cols>
    <col min="1" max="1" width="4.42578125" hidden="1" customWidth="1"/>
    <col min="2" max="2" width="3.42578125" customWidth="1"/>
    <col min="3" max="3" width="32.85546875" customWidth="1"/>
    <col min="4" max="4" width="19" style="96" customWidth="1"/>
    <col min="5" max="5" width="16.7109375" style="97" customWidth="1"/>
    <col min="6" max="6" width="14.5703125" style="98" customWidth="1"/>
    <col min="7" max="7" width="14.5703125" style="98" hidden="1" customWidth="1"/>
    <col min="8" max="8" width="35.140625" style="98" customWidth="1"/>
    <col min="9" max="10" width="17.28515625" style="97" customWidth="1"/>
    <col min="11" max="11" width="6.28515625" style="99" customWidth="1"/>
    <col min="12" max="17" width="15.7109375" style="100" customWidth="1"/>
    <col min="18" max="18" width="16.7109375" style="100" customWidth="1"/>
    <col min="19" max="19" width="12.85546875" hidden="1" customWidth="1"/>
    <col min="20" max="23" width="11.42578125" hidden="1" customWidth="1"/>
    <col min="24" max="24" width="0.7109375" hidden="1" customWidth="1"/>
  </cols>
  <sheetData>
    <row r="1" spans="3:18" s="1" customFormat="1" x14ac:dyDescent="0.25">
      <c r="D1" s="2"/>
      <c r="E1" s="3"/>
      <c r="F1" s="4"/>
      <c r="G1" s="4"/>
      <c r="H1" s="4"/>
      <c r="I1" s="3"/>
      <c r="J1" s="3"/>
      <c r="K1" s="5"/>
      <c r="L1" s="6"/>
      <c r="M1" s="6"/>
      <c r="N1" s="6"/>
      <c r="O1" s="6"/>
      <c r="P1" s="6"/>
      <c r="Q1" s="6"/>
      <c r="R1" s="6"/>
    </row>
    <row r="2" spans="3:18" s="1" customFormat="1" x14ac:dyDescent="0.25">
      <c r="D2" s="2"/>
      <c r="E2" s="3"/>
      <c r="F2" s="4"/>
      <c r="G2" s="4"/>
      <c r="H2" s="4"/>
      <c r="I2" s="3"/>
      <c r="J2" s="3"/>
      <c r="K2" s="5"/>
      <c r="L2" s="6"/>
      <c r="M2" s="6"/>
      <c r="N2" s="6"/>
      <c r="O2" s="6"/>
      <c r="P2" s="6"/>
      <c r="Q2" s="6"/>
      <c r="R2" s="6"/>
    </row>
    <row r="3" spans="3:18" s="1" customFormat="1" x14ac:dyDescent="0.25">
      <c r="C3" s="7"/>
      <c r="D3" s="8"/>
      <c r="E3" s="9"/>
      <c r="F3" s="10"/>
      <c r="G3" s="10"/>
      <c r="H3" s="10"/>
      <c r="I3" s="9"/>
      <c r="J3" s="9"/>
      <c r="K3" s="11"/>
      <c r="L3" s="12"/>
      <c r="M3" s="12"/>
      <c r="N3" s="12"/>
      <c r="O3" s="12"/>
      <c r="P3" s="12"/>
      <c r="Q3" s="12"/>
      <c r="R3" s="12"/>
    </row>
    <row r="4" spans="3:18" s="1" customFormat="1" ht="26.25" x14ac:dyDescent="0.4">
      <c r="C4" s="101" t="s">
        <v>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3:18" s="1" customFormat="1" x14ac:dyDescent="0.25">
      <c r="C5" s="13" t="s">
        <v>1</v>
      </c>
      <c r="D5" s="8" t="s">
        <v>2</v>
      </c>
      <c r="E5" s="9"/>
      <c r="F5" s="10"/>
      <c r="G5" s="10"/>
      <c r="H5" s="10"/>
      <c r="I5" s="9"/>
      <c r="J5" s="9"/>
      <c r="K5" s="11"/>
      <c r="L5" s="102"/>
      <c r="M5" s="102"/>
      <c r="N5" s="102"/>
      <c r="O5" s="102"/>
      <c r="P5" s="102"/>
      <c r="Q5" s="102"/>
      <c r="R5" s="102"/>
    </row>
    <row r="6" spans="3:18" s="1" customFormat="1" x14ac:dyDescent="0.25">
      <c r="C6" s="13" t="s">
        <v>3</v>
      </c>
      <c r="D6" s="8" t="s">
        <v>4</v>
      </c>
      <c r="E6" s="9"/>
      <c r="F6" s="10"/>
      <c r="G6" s="10"/>
      <c r="H6" s="9"/>
      <c r="I6" s="9"/>
      <c r="J6" s="9"/>
      <c r="K6" s="11"/>
      <c r="L6" s="10"/>
      <c r="M6" s="10"/>
      <c r="N6" s="14">
        <v>0</v>
      </c>
      <c r="O6" s="15" t="s">
        <v>5</v>
      </c>
      <c r="P6" s="15"/>
      <c r="Q6" s="16">
        <v>0</v>
      </c>
      <c r="R6" s="17"/>
    </row>
    <row r="7" spans="3:18" s="1" customFormat="1" x14ac:dyDescent="0.25">
      <c r="C7" s="13" t="s">
        <v>6</v>
      </c>
      <c r="D7" s="8" t="s">
        <v>7</v>
      </c>
      <c r="E7" s="9"/>
      <c r="F7" s="10"/>
      <c r="G7" s="10"/>
      <c r="H7" s="10"/>
      <c r="I7" s="9"/>
      <c r="J7" s="9"/>
      <c r="K7" s="11"/>
      <c r="L7" s="17"/>
      <c r="M7" s="17"/>
      <c r="N7" s="18">
        <v>1</v>
      </c>
      <c r="O7" s="1" t="s">
        <v>8</v>
      </c>
      <c r="Q7" s="19">
        <v>887</v>
      </c>
      <c r="R7" s="20">
        <f t="shared" ref="R7:R13" si="0">COUNTIF($H$19:$H$28,$O7)</f>
        <v>1</v>
      </c>
    </row>
    <row r="8" spans="3:18" s="1" customFormat="1" x14ac:dyDescent="0.25">
      <c r="C8" s="13" t="s">
        <v>9</v>
      </c>
      <c r="D8" s="8" t="s">
        <v>10</v>
      </c>
      <c r="E8" s="21"/>
      <c r="F8" s="22"/>
      <c r="G8" s="22"/>
      <c r="H8" s="10"/>
      <c r="I8" s="9"/>
      <c r="J8" s="9"/>
      <c r="K8" s="11"/>
      <c r="L8" s="17"/>
      <c r="M8" s="17"/>
      <c r="N8" s="18">
        <v>2</v>
      </c>
      <c r="O8" s="1" t="s">
        <v>11</v>
      </c>
      <c r="Q8" s="19">
        <v>709</v>
      </c>
      <c r="R8" s="20">
        <f t="shared" si="0"/>
        <v>0</v>
      </c>
    </row>
    <row r="9" spans="3:18" s="1" customFormat="1" x14ac:dyDescent="0.25">
      <c r="C9" s="13"/>
      <c r="D9" s="8"/>
      <c r="E9" s="21"/>
      <c r="F9" s="22"/>
      <c r="G9" s="22"/>
      <c r="H9" s="10"/>
      <c r="I9" s="9"/>
      <c r="J9" s="9"/>
      <c r="K9" s="11"/>
      <c r="L9" s="17"/>
      <c r="M9" s="17"/>
      <c r="N9" s="18">
        <v>3</v>
      </c>
      <c r="O9" s="1" t="s">
        <v>12</v>
      </c>
      <c r="Q9" s="19">
        <v>621</v>
      </c>
      <c r="R9" s="20">
        <f t="shared" si="0"/>
        <v>0</v>
      </c>
    </row>
    <row r="10" spans="3:18" s="1" customFormat="1" x14ac:dyDescent="0.25">
      <c r="C10" s="23"/>
      <c r="D10" s="24"/>
      <c r="E10" s="25"/>
      <c r="F10" s="26"/>
      <c r="G10" s="26"/>
      <c r="H10" s="10"/>
      <c r="I10" s="9"/>
      <c r="J10" s="9"/>
      <c r="K10" s="11"/>
      <c r="L10" s="17"/>
      <c r="M10" s="17"/>
      <c r="N10" s="18">
        <v>4</v>
      </c>
      <c r="O10" s="1" t="s">
        <v>13</v>
      </c>
      <c r="Q10" s="19">
        <v>532</v>
      </c>
      <c r="R10" s="20">
        <f t="shared" si="0"/>
        <v>0</v>
      </c>
    </row>
    <row r="11" spans="3:18" s="1" customFormat="1" x14ac:dyDescent="0.25">
      <c r="C11" s="27"/>
      <c r="D11" s="28"/>
      <c r="E11" s="28"/>
      <c r="F11" s="29"/>
      <c r="G11" s="29"/>
      <c r="H11" s="28"/>
      <c r="I11" s="30"/>
      <c r="J11" s="30"/>
      <c r="K11" s="30"/>
      <c r="L11" s="28"/>
      <c r="M11" s="28"/>
      <c r="N11" s="18">
        <v>5</v>
      </c>
      <c r="O11" s="1" t="s">
        <v>14</v>
      </c>
      <c r="Q11" s="31">
        <v>887</v>
      </c>
      <c r="R11" s="20">
        <f t="shared" si="0"/>
        <v>0</v>
      </c>
    </row>
    <row r="12" spans="3:18" s="38" customFormat="1" ht="15" customHeight="1" x14ac:dyDescent="0.3">
      <c r="C12" s="32"/>
      <c r="D12" s="33"/>
      <c r="E12" s="34"/>
      <c r="F12" s="35"/>
      <c r="G12" s="35"/>
      <c r="H12" s="30"/>
      <c r="I12" s="36"/>
      <c r="J12" s="36"/>
      <c r="K12" s="36"/>
      <c r="L12" s="37"/>
      <c r="M12" s="37"/>
      <c r="N12" s="18">
        <v>6</v>
      </c>
      <c r="O12" s="1" t="s">
        <v>15</v>
      </c>
      <c r="P12" s="1"/>
      <c r="Q12" s="31">
        <v>709</v>
      </c>
      <c r="R12" s="20">
        <f t="shared" si="0"/>
        <v>0</v>
      </c>
    </row>
    <row r="13" spans="3:18" s="38" customFormat="1" ht="15" customHeight="1" x14ac:dyDescent="0.3">
      <c r="C13" s="39" t="s">
        <v>16</v>
      </c>
      <c r="D13" s="33"/>
      <c r="E13" s="34"/>
      <c r="F13" s="35"/>
      <c r="G13" s="35"/>
      <c r="H13" s="30"/>
      <c r="I13" s="36"/>
      <c r="J13" s="36"/>
      <c r="K13" s="36"/>
      <c r="L13" s="37"/>
      <c r="M13" s="37"/>
      <c r="N13" s="18">
        <v>7</v>
      </c>
      <c r="O13" s="1" t="s">
        <v>17</v>
      </c>
      <c r="P13" s="1"/>
      <c r="Q13" s="31">
        <v>0</v>
      </c>
      <c r="R13" s="20">
        <f t="shared" si="0"/>
        <v>0</v>
      </c>
    </row>
    <row r="14" spans="3:18" s="1" customFormat="1" ht="15" customHeight="1" x14ac:dyDescent="0.25">
      <c r="C14" s="40">
        <v>46130</v>
      </c>
      <c r="D14" s="41"/>
      <c r="E14" s="42"/>
      <c r="F14" s="17"/>
      <c r="G14" s="17"/>
      <c r="H14" s="43"/>
      <c r="I14" s="36"/>
      <c r="J14" s="36"/>
      <c r="K14" s="36"/>
      <c r="L14" s="17"/>
      <c r="M14" s="17"/>
      <c r="N14" s="43"/>
      <c r="Q14" s="31"/>
      <c r="R14" s="17"/>
    </row>
    <row r="15" spans="3:18" s="1" customFormat="1" ht="15" customHeight="1" x14ac:dyDescent="0.25">
      <c r="C15" s="44" t="s">
        <v>18</v>
      </c>
      <c r="D15" s="45">
        <v>0.8</v>
      </c>
      <c r="E15" s="46"/>
      <c r="F15" s="47"/>
      <c r="G15" s="17"/>
      <c r="H15" s="43"/>
      <c r="I15" s="36"/>
      <c r="J15" s="36"/>
      <c r="K15" s="36"/>
      <c r="L15" s="17"/>
      <c r="M15" s="17"/>
      <c r="N15" s="43"/>
      <c r="Q15" s="31"/>
      <c r="R15" s="17"/>
    </row>
    <row r="16" spans="3:18" s="1" customFormat="1" ht="15" customHeight="1" x14ac:dyDescent="0.25">
      <c r="C16" s="44" t="s">
        <v>19</v>
      </c>
      <c r="D16" s="45">
        <v>25</v>
      </c>
      <c r="E16" s="46" t="s">
        <v>20</v>
      </c>
      <c r="F16" s="47">
        <f>COUNTIF(F19:F28,"&gt;17")</f>
        <v>1</v>
      </c>
      <c r="G16" s="17"/>
      <c r="H16" s="43"/>
      <c r="I16" s="36"/>
      <c r="J16" s="36"/>
      <c r="K16" s="36"/>
      <c r="L16" s="17"/>
      <c r="M16" s="17"/>
      <c r="N16" s="43"/>
      <c r="Q16" s="31"/>
      <c r="R16" s="17"/>
    </row>
    <row r="17" spans="1:24" s="1" customFormat="1" ht="15" customHeight="1" thickBot="1" x14ac:dyDescent="0.3">
      <c r="C17" s="44" t="s">
        <v>21</v>
      </c>
      <c r="D17" s="45">
        <v>54</v>
      </c>
      <c r="E17" s="46" t="s">
        <v>22</v>
      </c>
      <c r="F17" s="47">
        <f>COUNTIF(F18:F28,"&lt;18")</f>
        <v>0</v>
      </c>
      <c r="G17" s="17"/>
      <c r="H17" s="43"/>
      <c r="I17" s="36"/>
      <c r="J17" s="36"/>
      <c r="K17" s="36"/>
      <c r="L17" s="17"/>
      <c r="M17" s="17"/>
      <c r="N17" s="43"/>
      <c r="Q17" s="31"/>
      <c r="R17" s="17"/>
    </row>
    <row r="18" spans="1:24" s="1" customFormat="1" ht="51" customHeight="1" thickBot="1" x14ac:dyDescent="0.3">
      <c r="B18" s="48"/>
      <c r="C18" s="49" t="s">
        <v>23</v>
      </c>
      <c r="D18" s="50" t="s">
        <v>24</v>
      </c>
      <c r="E18" s="51" t="s">
        <v>25</v>
      </c>
      <c r="F18" s="52" t="s">
        <v>26</v>
      </c>
      <c r="G18" s="52" t="s">
        <v>27</v>
      </c>
      <c r="H18" s="52" t="s">
        <v>28</v>
      </c>
      <c r="I18" s="51" t="s">
        <v>29</v>
      </c>
      <c r="J18" s="49" t="s">
        <v>30</v>
      </c>
      <c r="K18" s="53" t="s">
        <v>31</v>
      </c>
      <c r="L18" s="54" t="s">
        <v>32</v>
      </c>
      <c r="M18" s="54" t="s">
        <v>33</v>
      </c>
      <c r="N18" s="54" t="s">
        <v>34</v>
      </c>
      <c r="O18" s="54" t="s">
        <v>35</v>
      </c>
      <c r="P18" s="54" t="s">
        <v>36</v>
      </c>
      <c r="Q18" s="54" t="s">
        <v>37</v>
      </c>
      <c r="R18" s="55" t="s">
        <v>38</v>
      </c>
    </row>
    <row r="19" spans="1:24" s="1" customFormat="1" ht="15.95" customHeight="1" x14ac:dyDescent="0.25">
      <c r="A19" s="1">
        <v>1</v>
      </c>
      <c r="C19" s="56" t="s">
        <v>39</v>
      </c>
      <c r="D19" s="57" t="s">
        <v>40</v>
      </c>
      <c r="E19" s="58">
        <v>34700</v>
      </c>
      <c r="F19" s="59">
        <f t="shared" ref="F19:F28" si="1">IF($E19&lt;&gt;"",INT(($C$14-E19)/365.25),"")</f>
        <v>31</v>
      </c>
      <c r="G19" s="60">
        <f>IF(H19="Adultes &amp; Ados 16-17 ans - Ski Alpin",1,IF(H19="Adultes &amp; Ados 16-17 ans - Snow",5,IF(H19="Enfants 12-15 ans - Ski Alpin",2,IF(H19="Enfants 12-15 ans - Snow",6,IF(H19="Enfants 6-11 ans - Ski Alpin",3,IF(H19="Enfants 4-5 ans - ESF Ski Alpin",4,IF(H19="Enfant -4 ans (gratuit)",7,0)))))))</f>
        <v>1</v>
      </c>
      <c r="H19" s="61" t="s">
        <v>8</v>
      </c>
      <c r="I19" s="62" t="s">
        <v>41</v>
      </c>
      <c r="J19" s="62" t="s">
        <v>41</v>
      </c>
      <c r="K19" s="63">
        <f t="shared" ref="K19:K28" si="2">IF(X19="ok",100,0)</f>
        <v>100</v>
      </c>
      <c r="L19" s="64">
        <f>VLOOKUP($G19,$N$6:$Q$13,4,FALSE)</f>
        <v>887</v>
      </c>
      <c r="M19" s="65">
        <f t="shared" ref="M19:M24" si="3">IF(AND(I19="OUI",G19&lt;&gt;7),$D$16,0)</f>
        <v>25</v>
      </c>
      <c r="N19" s="65">
        <f t="shared" ref="N19:N24" si="4">IF(AND(J19="OUI",G19&lt;&gt;7),$D$17,0)</f>
        <v>54</v>
      </c>
      <c r="O19" s="65">
        <f t="shared" ref="O19:O24" si="5">IF(AND($F19&gt;17,$E19&lt;&gt;""),$D$15*6,0)</f>
        <v>4.8000000000000007</v>
      </c>
      <c r="P19" s="65">
        <f t="shared" ref="P19:P24" si="6">IF(AND($F19&gt;17,$J19="OUI"),$D$15,0)</f>
        <v>0.8</v>
      </c>
      <c r="Q19" s="65">
        <v>1</v>
      </c>
      <c r="R19" s="66">
        <f>IF(X19="OK",L19+M19+O36+N19+O19+P19+Q19,0)</f>
        <v>972.59999999999991</v>
      </c>
      <c r="S19" s="1">
        <f>IF($C19&lt;&gt;"",1,0)</f>
        <v>1</v>
      </c>
      <c r="T19" s="1">
        <f>IF($D19&lt;&gt;"",1,0)</f>
        <v>1</v>
      </c>
      <c r="U19" s="1">
        <f>IF($E19&lt;&gt;"",1,0)</f>
        <v>1</v>
      </c>
      <c r="V19" s="1">
        <f>IF($H19&lt;&gt;"?",1,0)</f>
        <v>1</v>
      </c>
      <c r="W19" s="1">
        <f>IF($I19&lt;&gt;"",1,0)</f>
        <v>1</v>
      </c>
      <c r="X19" s="67" t="str">
        <f>IF(SUM(S19:W19)=5,"OK","KO")</f>
        <v>OK</v>
      </c>
    </row>
    <row r="20" spans="1:24" s="1" customFormat="1" ht="15.95" customHeight="1" x14ac:dyDescent="0.25">
      <c r="A20" s="1">
        <f>A19+1</f>
        <v>2</v>
      </c>
      <c r="C20" s="68"/>
      <c r="D20" s="69"/>
      <c r="E20" s="70"/>
      <c r="F20" s="59" t="str">
        <f t="shared" si="1"/>
        <v/>
      </c>
      <c r="G20" s="60">
        <f t="shared" ref="G20:G28" si="7">IF(H20="Adultes &amp; Ados 16-17 ans - Ski Alpin",1,IF(H20="Adultes &amp; Ados 16-17 ans - Snow",5,IF(H20="Enfants 12-15 ans - Ski Alpin",2,IF(H20="Enfants 12-15 ans - Snow",6,IF(H20="Enfants 6-11 ans - Ski Alpin",3,IF(H20="Enfants 4-5 ans - ESF Ski Alpin",4,IF(H20="Enfant -4 ans (gratuit)",7,0)))))))</f>
        <v>0</v>
      </c>
      <c r="H20" s="61" t="s">
        <v>5</v>
      </c>
      <c r="I20" s="71"/>
      <c r="J20" s="71"/>
      <c r="K20" s="72">
        <f t="shared" si="2"/>
        <v>0</v>
      </c>
      <c r="L20" s="73">
        <f t="shared" ref="L20:L24" si="8">VLOOKUP($G20,$N$6:$Q$13,4,FALSE)</f>
        <v>0</v>
      </c>
      <c r="M20" s="74">
        <f t="shared" si="3"/>
        <v>0</v>
      </c>
      <c r="N20" s="75">
        <f t="shared" si="4"/>
        <v>0</v>
      </c>
      <c r="O20" s="75">
        <f t="shared" si="5"/>
        <v>0</v>
      </c>
      <c r="P20" s="75">
        <f t="shared" si="6"/>
        <v>0</v>
      </c>
      <c r="Q20" s="75">
        <v>1</v>
      </c>
      <c r="R20" s="66">
        <f t="shared" ref="R20:R28" si="9">IF(X20="OK",L20+M20+O37+N20+O20+P20+Q20,0)</f>
        <v>0</v>
      </c>
      <c r="S20" s="1">
        <f t="shared" ref="S20:S28" si="10">IF($C20&lt;&gt;"",1,0)</f>
        <v>0</v>
      </c>
      <c r="T20" s="1">
        <f t="shared" ref="T20:T28" si="11">IF($D20&lt;&gt;"",1,0)</f>
        <v>0</v>
      </c>
      <c r="U20" s="1">
        <f t="shared" ref="U20:U28" si="12">IF($E20&lt;&gt;"",1,0)</f>
        <v>0</v>
      </c>
      <c r="V20" s="1">
        <f t="shared" ref="V20:V28" si="13">IF($H20&lt;&gt;"?",1,0)</f>
        <v>0</v>
      </c>
      <c r="W20" s="1">
        <f t="shared" ref="W20:W28" si="14">IF($I20&lt;&gt;"",1,0)</f>
        <v>0</v>
      </c>
      <c r="X20" s="67" t="str">
        <f t="shared" ref="X20:X28" si="15">IF(SUM(S20:W20)=5,"OK","KO")</f>
        <v>KO</v>
      </c>
    </row>
    <row r="21" spans="1:24" s="1" customFormat="1" ht="15.95" customHeight="1" x14ac:dyDescent="0.25">
      <c r="A21" s="1">
        <f t="shared" ref="A21:A28" si="16">A20+1</f>
        <v>3</v>
      </c>
      <c r="C21" s="68"/>
      <c r="D21" s="69"/>
      <c r="E21" s="70"/>
      <c r="F21" s="59" t="str">
        <f t="shared" si="1"/>
        <v/>
      </c>
      <c r="G21" s="60">
        <f t="shared" si="7"/>
        <v>0</v>
      </c>
      <c r="H21" s="61" t="s">
        <v>5</v>
      </c>
      <c r="I21" s="71"/>
      <c r="J21" s="71"/>
      <c r="K21" s="72">
        <f t="shared" si="2"/>
        <v>0</v>
      </c>
      <c r="L21" s="73">
        <f t="shared" si="8"/>
        <v>0</v>
      </c>
      <c r="M21" s="74">
        <f t="shared" si="3"/>
        <v>0</v>
      </c>
      <c r="N21" s="75">
        <f t="shared" si="4"/>
        <v>0</v>
      </c>
      <c r="O21" s="75">
        <f t="shared" si="5"/>
        <v>0</v>
      </c>
      <c r="P21" s="75">
        <f t="shared" si="6"/>
        <v>0</v>
      </c>
      <c r="Q21" s="75">
        <v>1</v>
      </c>
      <c r="R21" s="66">
        <f t="shared" si="9"/>
        <v>0</v>
      </c>
      <c r="S21" s="1">
        <f t="shared" si="10"/>
        <v>0</v>
      </c>
      <c r="T21" s="1">
        <f t="shared" si="11"/>
        <v>0</v>
      </c>
      <c r="U21" s="1">
        <f t="shared" si="12"/>
        <v>0</v>
      </c>
      <c r="V21" s="1">
        <f t="shared" si="13"/>
        <v>0</v>
      </c>
      <c r="W21" s="1">
        <f t="shared" si="14"/>
        <v>0</v>
      </c>
      <c r="X21" s="67" t="str">
        <f t="shared" si="15"/>
        <v>KO</v>
      </c>
    </row>
    <row r="22" spans="1:24" s="1" customFormat="1" ht="15.95" customHeight="1" x14ac:dyDescent="0.25">
      <c r="A22" s="1">
        <f t="shared" si="16"/>
        <v>4</v>
      </c>
      <c r="C22" s="68"/>
      <c r="D22" s="69"/>
      <c r="E22" s="70"/>
      <c r="F22" s="59" t="str">
        <f t="shared" si="1"/>
        <v/>
      </c>
      <c r="G22" s="60">
        <f t="shared" si="7"/>
        <v>0</v>
      </c>
      <c r="H22" s="61" t="s">
        <v>5</v>
      </c>
      <c r="I22" s="71"/>
      <c r="J22" s="71"/>
      <c r="K22" s="72">
        <f t="shared" si="2"/>
        <v>0</v>
      </c>
      <c r="L22" s="73">
        <f t="shared" si="8"/>
        <v>0</v>
      </c>
      <c r="M22" s="74">
        <f t="shared" si="3"/>
        <v>0</v>
      </c>
      <c r="N22" s="75">
        <f t="shared" si="4"/>
        <v>0</v>
      </c>
      <c r="O22" s="75">
        <f t="shared" si="5"/>
        <v>0</v>
      </c>
      <c r="P22" s="75">
        <f t="shared" si="6"/>
        <v>0</v>
      </c>
      <c r="Q22" s="75">
        <v>1</v>
      </c>
      <c r="R22" s="66">
        <f t="shared" si="9"/>
        <v>0</v>
      </c>
      <c r="S22" s="1">
        <f t="shared" si="10"/>
        <v>0</v>
      </c>
      <c r="T22" s="1">
        <f t="shared" si="11"/>
        <v>0</v>
      </c>
      <c r="U22" s="1">
        <f t="shared" si="12"/>
        <v>0</v>
      </c>
      <c r="V22" s="1">
        <f t="shared" si="13"/>
        <v>0</v>
      </c>
      <c r="W22" s="1">
        <f t="shared" si="14"/>
        <v>0</v>
      </c>
      <c r="X22" s="67" t="str">
        <f t="shared" si="15"/>
        <v>KO</v>
      </c>
    </row>
    <row r="23" spans="1:24" s="1" customFormat="1" ht="15.95" customHeight="1" x14ac:dyDescent="0.25">
      <c r="A23" s="1">
        <f t="shared" si="16"/>
        <v>5</v>
      </c>
      <c r="C23" s="68"/>
      <c r="D23" s="69"/>
      <c r="E23" s="76"/>
      <c r="F23" s="59" t="str">
        <f t="shared" si="1"/>
        <v/>
      </c>
      <c r="G23" s="60">
        <f t="shared" si="7"/>
        <v>0</v>
      </c>
      <c r="H23" s="61" t="s">
        <v>5</v>
      </c>
      <c r="I23" s="71"/>
      <c r="J23" s="71"/>
      <c r="K23" s="72">
        <f t="shared" si="2"/>
        <v>0</v>
      </c>
      <c r="L23" s="73">
        <f t="shared" si="8"/>
        <v>0</v>
      </c>
      <c r="M23" s="74">
        <f t="shared" si="3"/>
        <v>0</v>
      </c>
      <c r="N23" s="75">
        <f t="shared" si="4"/>
        <v>0</v>
      </c>
      <c r="O23" s="75">
        <f t="shared" si="5"/>
        <v>0</v>
      </c>
      <c r="P23" s="75">
        <f t="shared" si="6"/>
        <v>0</v>
      </c>
      <c r="Q23" s="75">
        <v>1</v>
      </c>
      <c r="R23" s="66">
        <f>IF(X23="OK",L23+M23+O40+N23+O23+P23+Q23,0)</f>
        <v>0</v>
      </c>
      <c r="S23" s="1">
        <f t="shared" si="10"/>
        <v>0</v>
      </c>
      <c r="T23" s="1">
        <f t="shared" si="11"/>
        <v>0</v>
      </c>
      <c r="U23" s="1">
        <f t="shared" si="12"/>
        <v>0</v>
      </c>
      <c r="V23" s="1">
        <f t="shared" si="13"/>
        <v>0</v>
      </c>
      <c r="W23" s="1">
        <f t="shared" si="14"/>
        <v>0</v>
      </c>
      <c r="X23" s="67" t="str">
        <f t="shared" si="15"/>
        <v>KO</v>
      </c>
    </row>
    <row r="24" spans="1:24" s="1" customFormat="1" ht="15.95" customHeight="1" x14ac:dyDescent="0.25">
      <c r="A24" s="1">
        <f t="shared" si="16"/>
        <v>6</v>
      </c>
      <c r="C24" s="68"/>
      <c r="D24" s="69"/>
      <c r="E24" s="76"/>
      <c r="F24" s="59" t="str">
        <f t="shared" si="1"/>
        <v/>
      </c>
      <c r="G24" s="60">
        <f t="shared" si="7"/>
        <v>0</v>
      </c>
      <c r="H24" s="61" t="s">
        <v>5</v>
      </c>
      <c r="I24" s="71"/>
      <c r="J24" s="71"/>
      <c r="K24" s="72">
        <f t="shared" si="2"/>
        <v>0</v>
      </c>
      <c r="L24" s="73">
        <f t="shared" si="8"/>
        <v>0</v>
      </c>
      <c r="M24" s="74">
        <f t="shared" si="3"/>
        <v>0</v>
      </c>
      <c r="N24" s="75">
        <f t="shared" si="4"/>
        <v>0</v>
      </c>
      <c r="O24" s="75">
        <f t="shared" si="5"/>
        <v>0</v>
      </c>
      <c r="P24" s="75">
        <f t="shared" si="6"/>
        <v>0</v>
      </c>
      <c r="Q24" s="75">
        <v>1</v>
      </c>
      <c r="R24" s="66">
        <f t="shared" si="9"/>
        <v>0</v>
      </c>
      <c r="S24" s="1">
        <f t="shared" si="10"/>
        <v>0</v>
      </c>
      <c r="T24" s="1">
        <f t="shared" si="11"/>
        <v>0</v>
      </c>
      <c r="U24" s="1">
        <f t="shared" si="12"/>
        <v>0</v>
      </c>
      <c r="V24" s="1">
        <f t="shared" si="13"/>
        <v>0</v>
      </c>
      <c r="W24" s="1">
        <f t="shared" si="14"/>
        <v>0</v>
      </c>
      <c r="X24" s="67" t="str">
        <f t="shared" si="15"/>
        <v>KO</v>
      </c>
    </row>
    <row r="25" spans="1:24" s="1" customFormat="1" ht="15.95" customHeight="1" x14ac:dyDescent="0.25">
      <c r="A25" s="1">
        <f t="shared" si="16"/>
        <v>7</v>
      </c>
      <c r="C25" s="68"/>
      <c r="D25" s="69"/>
      <c r="E25" s="76"/>
      <c r="F25" s="59" t="str">
        <f t="shared" si="1"/>
        <v/>
      </c>
      <c r="G25" s="60">
        <f t="shared" si="7"/>
        <v>0</v>
      </c>
      <c r="H25" s="61" t="s">
        <v>5</v>
      </c>
      <c r="I25" s="71"/>
      <c r="J25" s="71"/>
      <c r="K25" s="72">
        <f t="shared" si="2"/>
        <v>0</v>
      </c>
      <c r="L25" s="73">
        <f>VLOOKUP($G25,$N$6:$Q$13,4,FALSE)</f>
        <v>0</v>
      </c>
      <c r="M25" s="74">
        <f>IF(AND(I25="OUI",G25&lt;&gt;7),$D$16,0)</f>
        <v>0</v>
      </c>
      <c r="N25" s="75">
        <f>IF(AND(J25="OUI",G25&lt;&gt;7),$D$17,0)</f>
        <v>0</v>
      </c>
      <c r="O25" s="75">
        <f>IF(AND($F25&gt;17,$E25&lt;&gt;""),$D$15*6,0)</f>
        <v>0</v>
      </c>
      <c r="P25" s="75">
        <f>IF(AND($F25&gt;17,$J25="OUI"),$D$15,0)</f>
        <v>0</v>
      </c>
      <c r="Q25" s="75">
        <v>1</v>
      </c>
      <c r="R25" s="66">
        <f t="shared" si="9"/>
        <v>0</v>
      </c>
      <c r="S25" s="1">
        <f t="shared" si="10"/>
        <v>0</v>
      </c>
      <c r="T25" s="1">
        <f t="shared" si="11"/>
        <v>0</v>
      </c>
      <c r="U25" s="1">
        <f t="shared" si="12"/>
        <v>0</v>
      </c>
      <c r="V25" s="1">
        <f t="shared" si="13"/>
        <v>0</v>
      </c>
      <c r="W25" s="1">
        <f t="shared" si="14"/>
        <v>0</v>
      </c>
      <c r="X25" s="67" t="str">
        <f t="shared" si="15"/>
        <v>KO</v>
      </c>
    </row>
    <row r="26" spans="1:24" s="1" customFormat="1" ht="15.95" customHeight="1" x14ac:dyDescent="0.25">
      <c r="A26" s="1">
        <f t="shared" si="16"/>
        <v>8</v>
      </c>
      <c r="C26" s="68"/>
      <c r="D26" s="69"/>
      <c r="E26" s="76"/>
      <c r="F26" s="59" t="str">
        <f t="shared" si="1"/>
        <v/>
      </c>
      <c r="G26" s="60">
        <f t="shared" si="7"/>
        <v>0</v>
      </c>
      <c r="H26" s="61" t="s">
        <v>5</v>
      </c>
      <c r="I26" s="71"/>
      <c r="J26" s="71"/>
      <c r="K26" s="72">
        <f t="shared" si="2"/>
        <v>0</v>
      </c>
      <c r="L26" s="73">
        <f t="shared" ref="L26:L28" si="17">VLOOKUP($G26,$N$6:$Q$13,4,FALSE)</f>
        <v>0</v>
      </c>
      <c r="M26" s="74">
        <f t="shared" ref="M26:M28" si="18">IF(AND(I26="OUI",G26&lt;&gt;7),$D$16,0)</f>
        <v>0</v>
      </c>
      <c r="N26" s="75">
        <f t="shared" ref="N26:N28" si="19">IF(AND(J26="OUI",G26&lt;&gt;7),$D$17,0)</f>
        <v>0</v>
      </c>
      <c r="O26" s="75">
        <f>IF(AND($F26&gt;17,$E26&lt;&gt;""),$D$15*6,0)</f>
        <v>0</v>
      </c>
      <c r="P26" s="75">
        <f>IF(AND($F26&gt;17,$J26="OUI"),$D$15,0)</f>
        <v>0</v>
      </c>
      <c r="Q26" s="75">
        <v>1</v>
      </c>
      <c r="R26" s="66">
        <f t="shared" si="9"/>
        <v>0</v>
      </c>
      <c r="S26" s="1">
        <f t="shared" si="10"/>
        <v>0</v>
      </c>
      <c r="T26" s="1">
        <f t="shared" si="11"/>
        <v>0</v>
      </c>
      <c r="U26" s="1">
        <f t="shared" si="12"/>
        <v>0</v>
      </c>
      <c r="V26" s="1">
        <f t="shared" si="13"/>
        <v>0</v>
      </c>
      <c r="W26" s="1">
        <f t="shared" si="14"/>
        <v>0</v>
      </c>
      <c r="X26" s="67" t="str">
        <f t="shared" si="15"/>
        <v>KO</v>
      </c>
    </row>
    <row r="27" spans="1:24" s="1" customFormat="1" ht="15.95" customHeight="1" x14ac:dyDescent="0.25">
      <c r="A27" s="1">
        <f>A26+1</f>
        <v>9</v>
      </c>
      <c r="C27" s="68"/>
      <c r="D27" s="69"/>
      <c r="E27" s="76"/>
      <c r="F27" s="59" t="str">
        <f t="shared" si="1"/>
        <v/>
      </c>
      <c r="G27" s="60">
        <f t="shared" si="7"/>
        <v>0</v>
      </c>
      <c r="H27" s="61" t="s">
        <v>5</v>
      </c>
      <c r="I27" s="71"/>
      <c r="J27" s="71"/>
      <c r="K27" s="72">
        <f t="shared" si="2"/>
        <v>0</v>
      </c>
      <c r="L27" s="73">
        <f t="shared" si="17"/>
        <v>0</v>
      </c>
      <c r="M27" s="74">
        <f t="shared" si="18"/>
        <v>0</v>
      </c>
      <c r="N27" s="75">
        <f t="shared" si="19"/>
        <v>0</v>
      </c>
      <c r="O27" s="75">
        <f t="shared" ref="O27:O28" si="20">IF(AND($F27&gt;17,$E27&lt;&gt;""),$D$15*6,0)</f>
        <v>0</v>
      </c>
      <c r="P27" s="75">
        <f t="shared" ref="P27:P28" si="21">IF(AND($F27&gt;17,$J27="OUI"),$D$15,0)</f>
        <v>0</v>
      </c>
      <c r="Q27" s="75">
        <v>1</v>
      </c>
      <c r="R27" s="66">
        <f t="shared" si="9"/>
        <v>0</v>
      </c>
      <c r="S27" s="1">
        <f t="shared" si="10"/>
        <v>0</v>
      </c>
      <c r="T27" s="1">
        <f t="shared" si="11"/>
        <v>0</v>
      </c>
      <c r="U27" s="1">
        <f t="shared" si="12"/>
        <v>0</v>
      </c>
      <c r="V27" s="1">
        <f t="shared" si="13"/>
        <v>0</v>
      </c>
      <c r="W27" s="1">
        <f t="shared" si="14"/>
        <v>0</v>
      </c>
      <c r="X27" s="67" t="str">
        <f t="shared" si="15"/>
        <v>KO</v>
      </c>
    </row>
    <row r="28" spans="1:24" s="1" customFormat="1" ht="15.75" customHeight="1" x14ac:dyDescent="0.25">
      <c r="A28" s="1">
        <f t="shared" si="16"/>
        <v>10</v>
      </c>
      <c r="C28" s="68"/>
      <c r="D28" s="69"/>
      <c r="E28" s="76"/>
      <c r="F28" s="59" t="str">
        <f t="shared" si="1"/>
        <v/>
      </c>
      <c r="G28" s="60">
        <f t="shared" si="7"/>
        <v>0</v>
      </c>
      <c r="H28" s="61" t="s">
        <v>5</v>
      </c>
      <c r="I28" s="71"/>
      <c r="J28" s="71"/>
      <c r="K28" s="72">
        <f t="shared" si="2"/>
        <v>0</v>
      </c>
      <c r="L28" s="73">
        <f t="shared" si="17"/>
        <v>0</v>
      </c>
      <c r="M28" s="74">
        <f t="shared" si="18"/>
        <v>0</v>
      </c>
      <c r="N28" s="75">
        <f t="shared" si="19"/>
        <v>0</v>
      </c>
      <c r="O28" s="75">
        <f t="shared" si="20"/>
        <v>0</v>
      </c>
      <c r="P28" s="75">
        <f t="shared" si="21"/>
        <v>0</v>
      </c>
      <c r="Q28" s="75">
        <v>1</v>
      </c>
      <c r="R28" s="66">
        <f t="shared" si="9"/>
        <v>0</v>
      </c>
      <c r="S28" s="1">
        <f t="shared" si="10"/>
        <v>0</v>
      </c>
      <c r="T28" s="1">
        <f t="shared" si="11"/>
        <v>0</v>
      </c>
      <c r="U28" s="1">
        <f t="shared" si="12"/>
        <v>0</v>
      </c>
      <c r="V28" s="1">
        <f t="shared" si="13"/>
        <v>0</v>
      </c>
      <c r="W28" s="1">
        <f t="shared" si="14"/>
        <v>0</v>
      </c>
      <c r="X28" s="67" t="str">
        <f t="shared" si="15"/>
        <v>KO</v>
      </c>
    </row>
    <row r="29" spans="1:24" s="1" customFormat="1" ht="15.95" customHeight="1" x14ac:dyDescent="0.25">
      <c r="C29" s="77"/>
      <c r="E29" s="78"/>
      <c r="F29" s="79"/>
      <c r="G29" s="79"/>
      <c r="H29" s="79"/>
      <c r="I29" s="80"/>
      <c r="J29" s="80"/>
      <c r="K29" s="81">
        <f>COUNTIF(K19:K28,100)</f>
        <v>1</v>
      </c>
      <c r="L29" s="82">
        <f t="shared" ref="L29:N29" si="22">SUBTOTAL(9,L19:L28)</f>
        <v>887</v>
      </c>
      <c r="M29" s="82">
        <f t="shared" si="22"/>
        <v>25</v>
      </c>
      <c r="N29" s="82">
        <f t="shared" si="22"/>
        <v>54</v>
      </c>
      <c r="O29" s="82">
        <f>SUBTOTAL(9,O19:O28)</f>
        <v>4.8000000000000007</v>
      </c>
      <c r="P29" s="82">
        <f t="shared" ref="P29:Q29" si="23">SUBTOTAL(9,P19:P28)</f>
        <v>0.8</v>
      </c>
      <c r="Q29" s="82">
        <f t="shared" si="23"/>
        <v>10</v>
      </c>
      <c r="R29" s="66"/>
      <c r="X29" s="67"/>
    </row>
    <row r="30" spans="1:24" s="1" customFormat="1" ht="19.5" customHeight="1" x14ac:dyDescent="0.25">
      <c r="C30" s="83"/>
      <c r="E30" s="78"/>
      <c r="F30" s="79"/>
      <c r="G30" s="79"/>
      <c r="H30" s="79"/>
      <c r="I30" s="78"/>
      <c r="J30" s="78"/>
      <c r="K30" s="84"/>
      <c r="L30" s="85"/>
      <c r="M30" s="85"/>
      <c r="N30" s="85"/>
      <c r="O30" s="85"/>
      <c r="P30" s="86"/>
      <c r="Q30" s="87" t="s">
        <v>42</v>
      </c>
      <c r="R30" s="88">
        <f t="shared" ref="R30:W30" si="24">SUM(R19:R28)</f>
        <v>972.59999999999991</v>
      </c>
      <c r="S30" s="1">
        <f t="shared" si="24"/>
        <v>1</v>
      </c>
      <c r="T30" s="1">
        <f t="shared" si="24"/>
        <v>1</v>
      </c>
      <c r="U30" s="1">
        <f t="shared" si="24"/>
        <v>1</v>
      </c>
      <c r="V30" s="1">
        <f t="shared" si="24"/>
        <v>1</v>
      </c>
      <c r="W30" s="1">
        <f t="shared" si="24"/>
        <v>1</v>
      </c>
      <c r="X30" s="89">
        <f>COUNTIF(X19:X28,"OK")</f>
        <v>1</v>
      </c>
    </row>
    <row r="31" spans="1:24" s="1" customFormat="1" x14ac:dyDescent="0.25">
      <c r="C31" s="77"/>
      <c r="D31" s="2"/>
      <c r="E31" s="3"/>
      <c r="F31" s="4"/>
      <c r="G31" s="4"/>
      <c r="H31" s="79"/>
      <c r="I31" s="90"/>
      <c r="J31" s="3"/>
      <c r="K31" s="5"/>
      <c r="L31" s="6"/>
      <c r="M31" s="6"/>
      <c r="N31" s="6"/>
      <c r="O31" s="6"/>
      <c r="P31" s="91"/>
      <c r="Q31" s="87"/>
      <c r="R31" s="87"/>
    </row>
    <row r="32" spans="1:24" s="1" customFormat="1" x14ac:dyDescent="0.25">
      <c r="D32" s="19"/>
      <c r="E32" s="19"/>
      <c r="F32" s="92"/>
      <c r="G32" s="92"/>
      <c r="H32" s="92"/>
      <c r="I32" s="82"/>
      <c r="J32" s="93"/>
      <c r="K32" s="5"/>
      <c r="L32" s="6"/>
      <c r="M32" s="6"/>
      <c r="N32" s="6"/>
      <c r="O32" s="6"/>
      <c r="P32" s="91"/>
      <c r="Q32" s="91"/>
      <c r="R32" s="6"/>
    </row>
    <row r="33" spans="1:18" s="1" customFormat="1" x14ac:dyDescent="0.25">
      <c r="D33" s="19"/>
      <c r="E33" s="19"/>
      <c r="F33" s="92"/>
      <c r="G33" s="92"/>
      <c r="H33" s="92"/>
      <c r="I33" s="82"/>
      <c r="J33" s="3"/>
      <c r="K33" s="5"/>
      <c r="L33" s="6"/>
      <c r="M33" s="6"/>
      <c r="N33" s="6"/>
      <c r="O33" s="6"/>
      <c r="P33" s="91"/>
      <c r="Q33" s="91"/>
      <c r="R33" s="6"/>
    </row>
    <row r="34" spans="1:18" s="1" customFormat="1" x14ac:dyDescent="0.25">
      <c r="D34" s="19"/>
      <c r="E34" s="19"/>
      <c r="F34" s="92"/>
      <c r="G34" s="92"/>
      <c r="H34" s="92"/>
      <c r="I34" s="82"/>
      <c r="J34" s="3"/>
      <c r="K34" s="5"/>
      <c r="L34" s="6"/>
      <c r="M34" s="6"/>
      <c r="N34" s="6"/>
      <c r="O34" s="6"/>
      <c r="P34" s="91"/>
      <c r="Q34" s="91"/>
      <c r="R34" s="6"/>
    </row>
    <row r="35" spans="1:18" s="1" customFormat="1" x14ac:dyDescent="0.25">
      <c r="D35" s="19"/>
      <c r="E35" s="19"/>
      <c r="F35" s="92"/>
      <c r="G35" s="92"/>
      <c r="H35" s="92"/>
      <c r="I35" s="82"/>
      <c r="J35" s="82"/>
      <c r="K35" s="5"/>
      <c r="L35" s="6"/>
      <c r="M35" s="6"/>
      <c r="N35" s="6"/>
      <c r="O35" s="6"/>
      <c r="P35" s="91"/>
      <c r="Q35" s="91"/>
      <c r="R35" s="6"/>
    </row>
    <row r="36" spans="1:18" s="1" customFormat="1" x14ac:dyDescent="0.25">
      <c r="D36" s="19"/>
      <c r="E36" s="19"/>
      <c r="F36" s="4"/>
      <c r="G36" s="4"/>
      <c r="H36" s="4"/>
      <c r="I36" s="82"/>
      <c r="J36" s="3"/>
      <c r="K36" s="5"/>
      <c r="L36" s="6"/>
      <c r="M36" s="6"/>
      <c r="N36" s="6"/>
      <c r="O36" s="6"/>
      <c r="P36" s="91"/>
      <c r="Q36" s="91"/>
      <c r="R36" s="6"/>
    </row>
    <row r="37" spans="1:18" s="1" customFormat="1" x14ac:dyDescent="0.25">
      <c r="D37" s="31"/>
      <c r="E37" s="31"/>
      <c r="F37" s="4"/>
      <c r="G37" s="4"/>
      <c r="H37" s="4"/>
      <c r="I37" s="3"/>
      <c r="J37" s="3"/>
      <c r="K37" s="5"/>
      <c r="L37" s="6"/>
      <c r="M37" s="6"/>
      <c r="N37" s="6"/>
      <c r="O37" s="6"/>
      <c r="P37" s="91"/>
      <c r="Q37" s="91"/>
      <c r="R37" s="6"/>
    </row>
    <row r="38" spans="1:18" s="1" customFormat="1" x14ac:dyDescent="0.25">
      <c r="D38" s="31"/>
      <c r="E38" s="31"/>
      <c r="F38" s="4"/>
      <c r="G38" s="4"/>
      <c r="H38" s="4"/>
      <c r="I38" s="3"/>
      <c r="J38" s="3"/>
      <c r="K38" s="5"/>
      <c r="L38" s="6"/>
      <c r="M38" s="6"/>
      <c r="N38" s="94"/>
      <c r="O38" s="6"/>
      <c r="P38" s="91"/>
      <c r="Q38" s="91"/>
      <c r="R38" s="6"/>
    </row>
    <row r="39" spans="1:18" s="6" customFormat="1" x14ac:dyDescent="0.25">
      <c r="A39" s="1"/>
      <c r="B39" s="1"/>
      <c r="C39" s="1"/>
      <c r="D39" s="31"/>
      <c r="E39" s="31"/>
      <c r="F39" s="4"/>
      <c r="G39" s="4"/>
      <c r="H39" s="4"/>
      <c r="I39" s="3"/>
      <c r="J39" s="3"/>
      <c r="K39" s="5"/>
      <c r="P39" s="95"/>
      <c r="Q39" s="95"/>
    </row>
    <row r="40" spans="1:18" s="1" customFormat="1" x14ac:dyDescent="0.25">
      <c r="D40" s="31"/>
      <c r="E40" s="31"/>
      <c r="F40" s="4"/>
      <c r="G40" s="4"/>
      <c r="H40" s="4"/>
      <c r="I40" s="3"/>
      <c r="J40" s="3"/>
      <c r="K40" s="5"/>
      <c r="L40" s="6"/>
      <c r="M40" s="6"/>
      <c r="N40" s="6"/>
      <c r="O40" s="6"/>
      <c r="P40" s="6"/>
      <c r="Q40" s="6"/>
      <c r="R40" s="6"/>
    </row>
    <row r="41" spans="1:18" s="1" customFormat="1" x14ac:dyDescent="0.25">
      <c r="E41" s="31"/>
      <c r="F41" s="4"/>
      <c r="G41" s="4"/>
      <c r="H41" s="4"/>
      <c r="I41" s="3"/>
      <c r="J41" s="3"/>
      <c r="K41" s="5"/>
      <c r="L41" s="6"/>
      <c r="M41" s="6"/>
      <c r="N41" s="6"/>
      <c r="O41" s="6"/>
      <c r="P41" s="6"/>
      <c r="Q41" s="6"/>
      <c r="R41" s="6"/>
    </row>
  </sheetData>
  <sheetProtection selectLockedCells="1"/>
  <mergeCells count="2">
    <mergeCell ref="C4:R4"/>
    <mergeCell ref="L5:R5"/>
  </mergeCells>
  <dataValidations count="4">
    <dataValidation type="list" errorStyle="information" allowBlank="1" showInputMessage="1" showErrorMessage="1" sqref="I19:J28" xr:uid="{21B54161-91FF-443E-919F-503860F043DC}">
      <formula1>"OUI,NON"</formula1>
    </dataValidation>
    <dataValidation type="list" allowBlank="1" showInputMessage="1" showErrorMessage="1" sqref="I29" xr:uid="{1C0C8456-8C4B-4AA3-8488-F637717C354E}">
      <formula1>"OUI,NON"</formula1>
    </dataValidation>
    <dataValidation type="list" errorStyle="information" allowBlank="1" showInputMessage="1" showErrorMessage="1" sqref="H29" xr:uid="{0558B977-44DA-45BA-B6AA-E3E6FB7E621C}">
      <formula1>$O$9:$O$17</formula1>
    </dataValidation>
    <dataValidation type="list" errorStyle="information" allowBlank="1" showInputMessage="1" showErrorMessage="1" sqref="H19:H28" xr:uid="{86AA75AF-39D5-4A95-B409-7F917D3B531A}">
      <formula1>$O$6:$O$13</formula1>
    </dataValidation>
  </dataValidations>
  <pageMargins left="0.25" right="0.25" top="0.75" bottom="0.75" header="0.3" footer="0.3"/>
  <pageSetup paperSize="9" scale="3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578C88-EDF3-46BC-A164-1A94E03D2C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H29</xm:sqref>
        </x14:conditionalFormatting>
        <x14:conditionalFormatting xmlns:xm="http://schemas.microsoft.com/office/excel/2006/main">
          <x14:cfRule type="iconSet" priority="2" id="{E6BE06AB-3EC5-4591-A90C-BA16CD5069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H19:H28</xm:sqref>
        </x14:conditionalFormatting>
        <x14:conditionalFormatting xmlns:xm="http://schemas.microsoft.com/office/excel/2006/main">
          <x14:cfRule type="iconSet" priority="3" id="{0BB84C97-C583-49B0-9120-C96EEBF4F164}">
            <x14:iconSet iconSet="3Symbols2" showValue="0" custom="1">
              <x14:cfvo type="percent">
                <xm:f>0</xm:f>
              </x14:cfvo>
              <x14:cfvo type="num" gte="0">
                <xm:f>50</xm:f>
              </x14:cfvo>
              <x14:cfvo type="num">
                <xm:f>100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K19:K28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</vt:lpstr>
      <vt:lpstr>inscription!Zone_d_impression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MERCEILLE Magda</dc:creator>
  <cp:lastModifiedBy>MERCEILLE Magda</cp:lastModifiedBy>
  <dcterms:created xsi:type="dcterms:W3CDTF">2025-10-21T14:30:46Z</dcterms:created>
  <dcterms:modified xsi:type="dcterms:W3CDTF">2025-11-27T15:11:35Z</dcterms:modified>
</cp:coreProperties>
</file>